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aveExternalLinkValues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honorarios 2023\"/>
    </mc:Choice>
  </mc:AlternateContent>
  <xr:revisionPtr revIDLastSave="0" documentId="13_ncr:1_{CF8573B8-D607-4371-9440-944FACBCA624}" xr6:coauthVersionLast="47" xr6:coauthVersionMax="47" xr10:uidLastSave="{00000000-0000-0000-0000-000000000000}"/>
  <workbookProtection workbookAlgorithmName="SHA-512" workbookHashValue="0cdJO1TTOhV99cu1ORJsd2kTt2fXSf/HfX5/l120reuocGjLhm9v8cZI3S5+Mxvylwf8q2OPsX+hUlFQwG/Mhg==" workbookSaltValue="TTwlyJ9HaifrCt5We8bzBA==" workbookSpinCount="100000" lockStructure="1"/>
  <bookViews>
    <workbookView showSheetTabs="0" xWindow="-120" yWindow="-120" windowWidth="29040" windowHeight="15840" xr2:uid="{00000000-000D-0000-FFFF-FFFF00000000}"/>
  </bookViews>
  <sheets>
    <sheet name="INICIO" sheetId="3" r:id="rId1"/>
    <sheet name="CONTADOR - ANEXO I" sheetId="1" r:id="rId2"/>
    <sheet name="LIC ECONOMIA - ANEXO I" sheetId="8" r:id="rId3"/>
    <sheet name="AUDITORIA - ANEXO II" sheetId="2" r:id="rId4"/>
    <sheet name="UIF - ANEXO II" sheetId="7" r:id="rId5"/>
    <sheet name="Índice FACP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6" l="1"/>
  <c r="E40" i="6"/>
  <c r="F40" i="6" s="1"/>
  <c r="G39" i="6"/>
  <c r="F39" i="6"/>
  <c r="E39" i="6"/>
  <c r="G38" i="6"/>
  <c r="F38" i="6"/>
  <c r="E38" i="6"/>
  <c r="G37" i="6"/>
  <c r="E37" i="6"/>
  <c r="F37" i="6" s="1"/>
  <c r="G36" i="6"/>
  <c r="E36" i="6"/>
  <c r="F36" i="6" s="1"/>
  <c r="G35" i="6"/>
  <c r="F35" i="6"/>
  <c r="E35" i="6"/>
  <c r="G34" i="6"/>
  <c r="E34" i="6"/>
  <c r="F34" i="6" s="1"/>
  <c r="G33" i="6"/>
  <c r="E33" i="6"/>
  <c r="F33" i="6" s="1"/>
  <c r="G32" i="6"/>
  <c r="E32" i="6"/>
  <c r="F32" i="6" s="1"/>
  <c r="G31" i="6"/>
  <c r="F31" i="6"/>
  <c r="E31" i="6"/>
  <c r="G30" i="6"/>
  <c r="F30" i="6"/>
  <c r="E30" i="6"/>
  <c r="G29" i="6"/>
  <c r="E29" i="6"/>
  <c r="F29" i="6" s="1"/>
  <c r="G28" i="6"/>
  <c r="E28" i="6"/>
  <c r="F28" i="6" s="1"/>
  <c r="G27" i="6"/>
  <c r="F27" i="6"/>
  <c r="E27" i="6"/>
  <c r="G26" i="6"/>
  <c r="E26" i="6"/>
  <c r="F26" i="6" s="1"/>
  <c r="G25" i="6"/>
  <c r="E25" i="6"/>
  <c r="F25" i="6" s="1"/>
  <c r="G24" i="6"/>
  <c r="E24" i="6"/>
  <c r="F24" i="6" s="1"/>
  <c r="G23" i="6"/>
  <c r="F23" i="6"/>
  <c r="E23" i="6"/>
  <c r="G22" i="6"/>
  <c r="F22" i="6"/>
  <c r="E22" i="6"/>
  <c r="G21" i="6"/>
  <c r="E21" i="6"/>
  <c r="F21" i="6" s="1"/>
  <c r="G20" i="6"/>
  <c r="E20" i="6"/>
  <c r="F20" i="6" s="1"/>
  <c r="G19" i="6"/>
  <c r="F19" i="6"/>
  <c r="E19" i="6"/>
  <c r="G18" i="6"/>
  <c r="E18" i="6"/>
  <c r="F18" i="6" s="1"/>
  <c r="G17" i="6"/>
  <c r="E17" i="6"/>
  <c r="F17" i="6" s="1"/>
  <c r="G16" i="6"/>
  <c r="E16" i="6"/>
  <c r="F16" i="6" s="1"/>
  <c r="G15" i="6"/>
  <c r="F15" i="6"/>
  <c r="E15" i="6"/>
  <c r="G14" i="6"/>
  <c r="F14" i="6"/>
  <c r="E14" i="6"/>
  <c r="G13" i="6"/>
  <c r="E13" i="6"/>
  <c r="F13" i="6" s="1"/>
  <c r="G12" i="6"/>
  <c r="E12" i="6"/>
  <c r="F12" i="6" s="1"/>
  <c r="G11" i="6"/>
  <c r="F11" i="6"/>
  <c r="E11" i="6"/>
  <c r="G10" i="6"/>
  <c r="E10" i="6"/>
  <c r="F10" i="6" s="1"/>
  <c r="G9" i="6"/>
  <c r="E9" i="6"/>
  <c r="F9" i="6" s="1"/>
  <c r="G8" i="6"/>
  <c r="E8" i="6"/>
  <c r="F8" i="6" s="1"/>
  <c r="E7" i="6"/>
  <c r="F7" i="6" s="1"/>
  <c r="G7" i="6"/>
  <c r="C26" i="3"/>
  <c r="G5" i="6"/>
  <c r="G6" i="6"/>
  <c r="E5" i="6"/>
  <c r="F5" i="6" s="1"/>
  <c r="D27" i="3" l="1"/>
  <c r="J3" i="1"/>
  <c r="D26" i="3"/>
  <c r="D119" i="8"/>
  <c r="D102" i="8"/>
  <c r="D14" i="8"/>
  <c r="D36" i="8"/>
  <c r="D58" i="8"/>
  <c r="D79" i="8"/>
  <c r="C35" i="7" l="1"/>
  <c r="C36" i="7" s="1"/>
  <c r="C37" i="7" s="1"/>
  <c r="C38" i="7" s="1"/>
  <c r="C39" i="7" s="1"/>
  <c r="E6" i="6" l="1"/>
  <c r="F6" i="6" s="1"/>
  <c r="D25" i="3"/>
  <c r="H37" i="1" l="1"/>
  <c r="D28" i="3"/>
  <c r="H27" i="1"/>
  <c r="H9" i="1"/>
  <c r="J19" i="1"/>
  <c r="K11" i="1"/>
  <c r="H23" i="1"/>
  <c r="H22" i="1"/>
  <c r="H21" i="1"/>
  <c r="H20" i="1"/>
  <c r="E129" i="8"/>
  <c r="E45" i="8"/>
  <c r="E104" i="8"/>
  <c r="E89" i="8"/>
  <c r="E18" i="8"/>
  <c r="E63" i="8"/>
  <c r="E47" i="8"/>
  <c r="E23" i="8"/>
  <c r="H36" i="1"/>
  <c r="E69" i="8"/>
  <c r="H13" i="1"/>
  <c r="J32" i="1"/>
  <c r="K15" i="1"/>
  <c r="I38" i="1"/>
  <c r="I39" i="1"/>
  <c r="K38" i="1"/>
  <c r="J38" i="1"/>
  <c r="K16" i="1"/>
  <c r="E111" i="8"/>
  <c r="E67" i="8"/>
  <c r="J30" i="1"/>
  <c r="E15" i="8"/>
  <c r="J15" i="1"/>
  <c r="H28" i="1"/>
  <c r="K32" i="1"/>
  <c r="K19" i="1"/>
  <c r="I12" i="1"/>
  <c r="I14" i="1"/>
  <c r="J31" i="1"/>
  <c r="I31" i="1"/>
  <c r="K30" i="1"/>
  <c r="J10" i="1"/>
  <c r="E81" i="8"/>
  <c r="E125" i="8"/>
  <c r="E41" i="8"/>
  <c r="E24" i="8"/>
  <c r="H24" i="1"/>
  <c r="K31" i="1"/>
  <c r="J14" i="1"/>
  <c r="E19" i="8"/>
  <c r="E90" i="8"/>
  <c r="K6" i="1"/>
  <c r="E108" i="8"/>
  <c r="I32" i="1"/>
  <c r="E22" i="8"/>
  <c r="I30" i="1"/>
  <c r="I16" i="1"/>
  <c r="J7" i="1"/>
  <c r="K7" i="1"/>
  <c r="K18" i="1"/>
  <c r="J18" i="1"/>
  <c r="I18" i="1"/>
  <c r="E130" i="8"/>
  <c r="E46" i="8"/>
  <c r="E107" i="8"/>
  <c r="E121" i="8"/>
  <c r="E114" i="8"/>
  <c r="J12" i="1"/>
  <c r="I15" i="1"/>
  <c r="K14" i="1"/>
  <c r="E112" i="8"/>
  <c r="E68" i="8"/>
  <c r="E88" i="8"/>
  <c r="I6" i="1"/>
  <c r="H26" i="1"/>
  <c r="H29" i="1"/>
  <c r="E115" i="8"/>
  <c r="J16" i="1"/>
  <c r="K12" i="1"/>
  <c r="H25" i="1"/>
  <c r="J39" i="1"/>
  <c r="I7" i="1"/>
  <c r="J11" i="1"/>
  <c r="I11" i="1"/>
  <c r="K10" i="1"/>
  <c r="E84" i="8"/>
  <c r="E128" i="8"/>
  <c r="E42" i="8"/>
  <c r="E64" i="8"/>
  <c r="E60" i="8"/>
  <c r="K39" i="1"/>
  <c r="I19" i="1"/>
  <c r="J6" i="1"/>
  <c r="E38" i="8"/>
  <c r="H33" i="1"/>
  <c r="E124" i="8"/>
  <c r="I10" i="1"/>
  <c r="C7" i="7"/>
  <c r="D7" i="7" s="1"/>
  <c r="A16" i="7" s="1"/>
  <c r="K7" i="2"/>
  <c r="D7" i="2"/>
  <c r="E7" i="2" s="1"/>
  <c r="J7" i="7"/>
  <c r="K7" i="7" l="1"/>
  <c r="H16" i="7" s="1"/>
  <c r="L7" i="2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E16" i="7"/>
  <c r="A17" i="7"/>
  <c r="B15" i="7"/>
  <c r="D15" i="2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H17" i="7" l="1"/>
  <c r="H18" i="7" s="1"/>
  <c r="I15" i="7"/>
  <c r="J15" i="7" s="1"/>
  <c r="L16" i="7"/>
  <c r="C16" i="7"/>
  <c r="C15" i="7"/>
  <c r="E17" i="7"/>
  <c r="A18" i="7"/>
  <c r="B16" i="7"/>
  <c r="J16" i="7" l="1"/>
  <c r="L17" i="7"/>
  <c r="I16" i="7"/>
  <c r="J17" i="7" s="1"/>
  <c r="E18" i="7"/>
  <c r="B17" i="7"/>
  <c r="A19" i="7"/>
  <c r="L18" i="7"/>
  <c r="I17" i="7"/>
  <c r="H19" i="7"/>
  <c r="C17" i="7"/>
  <c r="J18" i="7" l="1"/>
  <c r="C18" i="7"/>
  <c r="B18" i="7"/>
  <c r="A20" i="7"/>
  <c r="E19" i="7"/>
  <c r="I18" i="7"/>
  <c r="H20" i="7"/>
  <c r="L19" i="7"/>
  <c r="J19" i="7" l="1"/>
  <c r="C19" i="7"/>
  <c r="I19" i="7"/>
  <c r="H21" i="7"/>
  <c r="L20" i="7"/>
  <c r="A21" i="7"/>
  <c r="E20" i="7"/>
  <c r="B19" i="7"/>
  <c r="C20" i="7" l="1"/>
  <c r="J20" i="7"/>
  <c r="E21" i="7"/>
  <c r="B20" i="7"/>
  <c r="L21" i="7"/>
  <c r="I20" i="7"/>
  <c r="C21" i="7" l="1"/>
  <c r="J21" i="7"/>
</calcChain>
</file>

<file path=xl/sharedStrings.xml><?xml version="1.0" encoding="utf-8"?>
<sst xmlns="http://schemas.openxmlformats.org/spreadsheetml/2006/main" count="318" uniqueCount="156">
  <si>
    <t>BAJA</t>
  </si>
  <si>
    <t>MEDIA</t>
  </si>
  <si>
    <t>ALTA</t>
  </si>
  <si>
    <t>FIJO</t>
  </si>
  <si>
    <t>DETALLE DE SERVICIOS AGRUPADOS</t>
  </si>
  <si>
    <t>1-Consulta Verbal (por hora)</t>
  </si>
  <si>
    <t>3.1-Constitución de Sociedades</t>
  </si>
  <si>
    <t>3.2-Trámites de alta, baja y modificaciones ante AFIP-DGI/DGR</t>
  </si>
  <si>
    <t>4.1-DDJJ Mensual IVA e IIBB Local</t>
  </si>
  <si>
    <t>4.2-DDJJ Mensual IVA y Convenio Multilateral</t>
  </si>
  <si>
    <t>4.6-Planes de pago y moratorias</t>
  </si>
  <si>
    <t xml:space="preserve">5.1-Liquidación de Sueldos: </t>
  </si>
  <si>
    <t>6.1-Certificaciones de Ingresos</t>
  </si>
  <si>
    <t>6.2-Certificación UIF - Licitud y Origen de Fondos</t>
  </si>
  <si>
    <t>6.3-Manifestación de Bienes</t>
  </si>
  <si>
    <t>6.5-Operaciones internacionales y precios de transferencia</t>
  </si>
  <si>
    <t>6.6-Relevamiento de Activos y Pasivos externos</t>
  </si>
  <si>
    <t xml:space="preserve">COEFICIENTE DE 2° ACTUALIZACION </t>
  </si>
  <si>
    <t>(acumulado anual)</t>
  </si>
  <si>
    <t>Monto de Activo + Pasivo o de</t>
  </si>
  <si>
    <t>Escala de Honorarios en $</t>
  </si>
  <si>
    <t>Ingresos (el mayor)</t>
  </si>
  <si>
    <t>DESDE</t>
  </si>
  <si>
    <t>HASTA</t>
  </si>
  <si>
    <t>MONTO</t>
  </si>
  <si>
    <t>MAS</t>
  </si>
  <si>
    <t>S/EXCEDENTE</t>
  </si>
  <si>
    <t xml:space="preserve">PORCENTAJE </t>
  </si>
  <si>
    <t>DE</t>
  </si>
  <si>
    <t>En adelante</t>
  </si>
  <si>
    <t>7.4-Confección de informes y armado de carpetas para bancos</t>
  </si>
  <si>
    <t>7.3-Confección de DDJJ del Impuesto Bienes Personales</t>
  </si>
  <si>
    <t>7.2-Confección de DDJJ Ganancias Personas Humanas</t>
  </si>
  <si>
    <t>8.1-Mendoza Activa (% sobre el monto del reintegro)</t>
  </si>
  <si>
    <t>8.2-Mendoza Emprende semilla: (% sobre el préstamo otorgado)</t>
  </si>
  <si>
    <t>8.3-Recuperos de IVA: (suma fija más % del monto recuperado)</t>
  </si>
  <si>
    <t>x COMPLEJIDAD *</t>
  </si>
  <si>
    <t>5.3-Empleada doméstica: Emisión de recibo y VEP (mensual)</t>
  </si>
  <si>
    <t xml:space="preserve">5.4-Empleada doméstica: Liquidación final </t>
  </si>
  <si>
    <t xml:space="preserve">            más de 30 empleados. (adicional por empleado)</t>
  </si>
  <si>
    <t>3 SMVM</t>
  </si>
  <si>
    <t>*Alternativa 2 SMVM + Gastos</t>
  </si>
  <si>
    <t>*Por trámite</t>
  </si>
  <si>
    <t xml:space="preserve">4.3-Monotributo: Control Mensual </t>
  </si>
  <si>
    <t xml:space="preserve">4.4-Monotributo: Recategorización </t>
  </si>
  <si>
    <t>HONORARIOS MINIMOS AGRUPADOS CON GRADO DE COMPLEJIDAD</t>
  </si>
  <si>
    <t xml:space="preserve">6.4-Balances Monto Mínimo         </t>
  </si>
  <si>
    <t>HONORARIOS MINIMOS PROFESIONALES</t>
  </si>
  <si>
    <t>ACCESOS A PLANILLA:</t>
  </si>
  <si>
    <t>MES</t>
  </si>
  <si>
    <t>IPC NACIONAL EMPALME IPIM</t>
  </si>
  <si>
    <t>VAR %</t>
  </si>
  <si>
    <t>VAR ACUM</t>
  </si>
  <si>
    <r>
      <t>Complejidad Baja:</t>
    </r>
    <r>
      <rPr>
        <i/>
        <sz val="12"/>
        <rFont val="Arial Nova Light"/>
        <family val="2"/>
      </rPr>
      <t xml:space="preserve"> documentación suministrada por el contribuyente en forma completa, ordenada, sistemática, clara y clasificada o si lleva contabilidad con los registros al día.</t>
    </r>
  </si>
  <si>
    <r>
      <t>Complejidad Media:</t>
    </r>
    <r>
      <rPr>
        <i/>
        <sz val="12"/>
        <rFont val="Arial Nova Light"/>
        <family val="2"/>
      </rPr>
      <t xml:space="preserve"> documentación desordenada e inconsistencia en los datos suministrados o si lleva contabilidad con registros atrasados.</t>
    </r>
  </si>
  <si>
    <r>
      <t>Complejidad Alta:</t>
    </r>
    <r>
      <rPr>
        <i/>
        <sz val="12"/>
        <rFont val="Arial Nova Light"/>
        <family val="2"/>
      </rPr>
      <t xml:space="preserve"> documentación desordenada e inconsistencia en los datos suministrados, registros atrasados, o según el impuesto incluye más de una categoría, posee bienes en el exterior, o existen cómputos de impuestos similares abonados en el exterior. Pocos comprobantes de mayores montos que implican mayor responsabilidad para el profesional.</t>
    </r>
  </si>
  <si>
    <t>Índice Mensual</t>
  </si>
  <si>
    <t>(consulta la fuente - FACPCE)</t>
  </si>
  <si>
    <t>BASE - ESCALA AREA AUDITORIA 2022 2°</t>
  </si>
  <si>
    <t xml:space="preserve">MES COEFICIENTE DE ACTUALIZACION </t>
  </si>
  <si>
    <t>(acumulado desde la Base de Octubre 2022)</t>
  </si>
  <si>
    <t>ACTUALIZADA - ESCALA AREA AUDITORIA</t>
  </si>
  <si>
    <t>Monto de Activo + Pasivo o de Ingresos (el mayor)</t>
  </si>
  <si>
    <t>ACTUALIZADA - ESCALA UIF</t>
  </si>
  <si>
    <t>BASE - ESCALA UIF 2022</t>
  </si>
  <si>
    <t>Capital objeto de la certificación</t>
  </si>
  <si>
    <t>4- Honorarios Lic. Economía</t>
  </si>
  <si>
    <t>3- Honorarios Tabla de UIF</t>
  </si>
  <si>
    <t xml:space="preserve">Un buen servicio profesional y una justa recompensa al esfuerzo son el eje de un círculo virtuoso que genera beneficios a los interesados. Para los Matriculados, beneficios por observar que el esfuerzo por satisfacer sus expectativas ha sido valorado y reconocido; para los clientes, beneficios por recibir un adecuado servicio, una solución técnica adecuada a su problema y un ahorro de costos y gastos. Por ello, una justa retribución de los servicios profesionales representa un beneficio para todos.                                                                                                                                                </t>
  </si>
  <si>
    <t>Los importes de las planillas están originalmente expresados a valores de Octubre de 2022. Se tomarán dichos valores como base para aplicar actualización con los índices publicados por FACPCE. Debe colocarse el mes en cual se practica el presupuesto a fines de su actualización. Los presupuestos serán actualizados automáticamente al mes de referencia.</t>
  </si>
  <si>
    <t>1- Honorarios Contadores por complejidad</t>
  </si>
  <si>
    <r>
      <t>Tabla de actualización por coeficiente FACPCE:</t>
    </r>
    <r>
      <rPr>
        <b/>
        <sz val="8"/>
        <rFont val="Arial Nova Light"/>
        <family val="2"/>
      </rPr>
      <t xml:space="preserve"> Índice RT 6 – Resolución JG 539-18 </t>
    </r>
  </si>
  <si>
    <t>2- Honorarios Tabla de Auditoría</t>
  </si>
  <si>
    <t>SELECCIONE MES DE REFERENCIA</t>
  </si>
  <si>
    <t>2-Valor Hora Estudio Profesional (Módulo)</t>
  </si>
  <si>
    <t>4.5-Monotributo: Confección de Facturas (por hora)</t>
  </si>
  <si>
    <t xml:space="preserve">            por empleado hasta 30</t>
  </si>
  <si>
    <t>5.2-Liquidación Final, liquidación de Embargo</t>
  </si>
  <si>
    <t>5.3-Confección SIRADIG Empleado (mensual)</t>
  </si>
  <si>
    <r>
      <t xml:space="preserve">* Montos Mínimos. En caso de complejidad ver </t>
    </r>
    <r>
      <rPr>
        <b/>
        <i/>
        <sz val="11"/>
        <rFont val="Arial Nova Light"/>
        <family val="2"/>
      </rPr>
      <t>"Anexo II Escala area de Auditoria"</t>
    </r>
  </si>
  <si>
    <t>7.1-Confección de DDJJ Ganancias Personas Jurídicas, Acciones y Participaciones Soc.</t>
  </si>
  <si>
    <t>Mes de referencia</t>
  </si>
  <si>
    <t>Base octubre 2022</t>
  </si>
  <si>
    <t>Variación Acumulada</t>
  </si>
  <si>
    <t>4.5-Fiscalización Electrónica -  AFIP - Según horas de dedicación y labor</t>
  </si>
  <si>
    <t>Emisión de dictamen como profesional independiente</t>
  </si>
  <si>
    <t>Por tareas no recurrentes derivadas del asesoramiento externo. Módulos según valor hora profesional que involucren los requerimientos de análisis, estimaciones evaluaciones o estudios no recurrentes y sus consiguientes informes.</t>
  </si>
  <si>
    <t>Por tareas recurrentes de asesoramiento.</t>
  </si>
  <si>
    <t>Referidos a cualesquiera de los temas indicados precedentemente,como así también todo lo referido a cuestiones concomitantes a estos temas.</t>
  </si>
  <si>
    <t>Asesoramiento externo permanente:</t>
  </si>
  <si>
    <t>Escritas.</t>
  </si>
  <si>
    <t>Verbales.</t>
  </si>
  <si>
    <t>Referidos a cualesquiera de los temas indicados precedentemente,como así también todo lo referido a cuestiones concomitantes a estos temas</t>
  </si>
  <si>
    <t>Consultas no recurrentes:</t>
  </si>
  <si>
    <t>Análisis, estimaciones, evaluaciones o estudios no recurrentes y sus consiguientes informes:</t>
  </si>
  <si>
    <t>ACTUALIZADO</t>
  </si>
  <si>
    <t xml:space="preserve">BASE </t>
  </si>
  <si>
    <t>En el presente acápite, se incluyen todas aquellas cuestiones relacionadas con la economía y las finanzas que se corresponden con las funciones que le son propias al Licenciado en Economía, de acuerdo con el artículo 11 de la Ley Nº 20.488</t>
  </si>
  <si>
    <t>5.6. OTRAS CUESTIONES</t>
  </si>
  <si>
    <t>Referidos a cualesquiera ot ro tema de los ident if icados en el marco del art ículo11 de la Ley 20.488</t>
  </si>
  <si>
    <t>Referidos a lossupuestosy premisas consideradas para la elaboración del flujo de fondos proyectados y/o los proyectos de inversión.</t>
  </si>
  <si>
    <t>Emisión de dictamen como profesional independiente:</t>
  </si>
  <si>
    <t>5.5.8.Elaboración de Informe sobre flujo de fondos proyectado (Res. CD Nº87/2008).</t>
  </si>
  <si>
    <t>5.5.7. Ingresos y egresos. Flujo de fondos. Cálculo del VAN, TIR, TIRM y WACC.</t>
  </si>
  <si>
    <t>5.5.6.Evaluación económica y financiera del proyecto.</t>
  </si>
  <si>
    <t>5.5.5.Opciones de financiamiento.</t>
  </si>
  <si>
    <t>5.5.4.Análisis de sensibilidad.</t>
  </si>
  <si>
    <t>5.5.3.Análisis de riesgo.</t>
  </si>
  <si>
    <t>5.5.2.Estudio de tecnologías, localización, abastecimiento de insumos nacionales e importados, externalidades, etc.</t>
  </si>
  <si>
    <t>5.5.1.Estudio y análisis de oferta, demanda y estructura de mercado.</t>
  </si>
  <si>
    <t>5.5. PROYECTOS DE INVERSIÓN</t>
  </si>
  <si>
    <t>5.4.6. Elaboración de Informe sobre el proceso de planeamiento financiero para la selección de cartera y armado del portafolio óptimo.</t>
  </si>
  <si>
    <t>5.4.5. Informe sobre la evolución de títulos públicos.</t>
  </si>
  <si>
    <t>5.4.4. Estudio de indicadores macroeconómicos determinantes</t>
  </si>
  <si>
    <t>5.4.3. Evaluación de la performance de portafolios.</t>
  </si>
  <si>
    <t>5.4.2. Análisis de política financiera para las decisiones de inversión</t>
  </si>
  <si>
    <t>5.4.1. Análisis de cartera de inversión.</t>
  </si>
  <si>
    <t>5.4. MERCADO DE CAPITALES</t>
  </si>
  <si>
    <t>5.3.8.Evaluación de condiciones financieras de contratos y planes de inversión.</t>
  </si>
  <si>
    <t>5.3.7.Preparación de Informe sobre conversión de deuda pública y privada.</t>
  </si>
  <si>
    <t>5.3.6.Análisis de la estructura de financiamiento.</t>
  </si>
  <si>
    <t>5.3.5.Realización de Informe sobre la factibilidad de alianzas y asociaciones estratégicas.</t>
  </si>
  <si>
    <t>5.3.4.Estudio de reestructuración de pasivos financieros y comerciales.</t>
  </si>
  <si>
    <t>5.3.3. Informe sobre valuación de empresas.</t>
  </si>
  <si>
    <t>5.3.2.Análisis de la estructura de capital, adquisiciones, venta, etc.</t>
  </si>
  <si>
    <t>5.3.1.Elaboración de Informe sobre el sistema financiero local e internacional.</t>
  </si>
  <si>
    <t>5.3. ANÁLISIS ECONÓMICO Y FINANCIERO</t>
  </si>
  <si>
    <t>5.2.8.Preparación de proyecciones de mercado: principales tendencias de consumo, ciclos de vida del producto, determinantes macroeconómicos de la demanda, etc.</t>
  </si>
  <si>
    <t>5.2.7.Elaboración de Informe de rentabilidad: evolución de precios, costos, cantidades, perspectivas, etc.</t>
  </si>
  <si>
    <t>5.2.6.Cálculo de la estructura de costos: insumos, bienes intermedios, bienes finales, tendencias, etc. Productividad y competitividad.</t>
  </si>
  <si>
    <t>5.2.5.Estudio y análisis de los factores productivos requeridos:precios, disponibilidad, evolución, etc.</t>
  </si>
  <si>
    <t>5.2.4.Realización de Informe sobre la estructura de la demanda: mercado interno, elasticidades, estructuras de mercado, importaciones, exportaciones, competitividad nacional e internacional, etc.</t>
  </si>
  <si>
    <t>5.2.3.Realización de Informe sobre la estructura de la oferta: producción, tecnologías, capacidades instaladas, principales oferentes, etc.</t>
  </si>
  <si>
    <t>5.2.2.Elaboración de Informe sectorial: características, procesos productivos, ubicación, proyecciones, expectativas, etc.</t>
  </si>
  <si>
    <t>5.2.1.Análisis, evaluación y proyección del escenario del sector a nivel local e internacional.</t>
  </si>
  <si>
    <t>5.2. ANÁLISIS SECTORIAL</t>
  </si>
  <si>
    <t>Consultas no recurrentes</t>
  </si>
  <si>
    <t>5.1.8.Análisis de expectativas económicas regionales.</t>
  </si>
  <si>
    <t>5.1.7.Elaboración de Informe sobre economía internacional: movilidad de capitales, regímenes cambiarios, integraciones económicas, organismos multilaterales, etc</t>
  </si>
  <si>
    <t>5.1.6. Realización de Informe sobre sector externo:evolución del comercio exterior, aranceles, cuotas, barreras,balanza comercial, balance de pagos, etc</t>
  </si>
  <si>
    <t>5.1.5. Preparación de Informe sobre finanzas públicas:estructura tributaria, presupuesto, recaudación, gasto público, deuda pública, etc.</t>
  </si>
  <si>
    <t>5.1.4.Confección de Informe monetario: riesgo país, liquidez, reservas internacionales. depósitos, créditos, tasas de interés.</t>
  </si>
  <si>
    <t>5.1.3. Cálculo de nivel de precios e índices de precios: comodities, IPC, IPMNG, IPIM, tipo de cambio, tarifas de servicios públicos, etc.</t>
  </si>
  <si>
    <t>5.1.2.Estimación de indicadores de actividad: PBI, inversión, consumo, confianza de consumidores, oferta agregada, demanda agregada.</t>
  </si>
  <si>
    <t>5.1.1. Elaboración de Informe de coyuntura económica.</t>
  </si>
  <si>
    <t>5.1 ANÁLISIS MACROECONÓMICO</t>
  </si>
  <si>
    <t>En particular se discierne las tareas recurrentes de aquellas no recurrentes</t>
  </si>
  <si>
    <t>ÁMBITOS DE ACTUACIÓN  PROFESIONAL</t>
  </si>
  <si>
    <t>HONORARIOS MÍNIMOS PARA LICENCIADOS EN ECONOMIA</t>
  </si>
  <si>
    <t>MES APLIC</t>
  </si>
  <si>
    <t>Los indices se actualizan el 2do viernes de cada mes.</t>
  </si>
  <si>
    <t xml:space="preserve">8.5-Código de Oferta de Transferencia de Inmuebles (COTI): </t>
  </si>
  <si>
    <t xml:space="preserve">8.6-Impuesto de Transferencia de Inmuebles (ITI): </t>
  </si>
  <si>
    <t>8.4-Recuperos de Percepciones Op en Dólares: (IDEM punto 8.3)</t>
  </si>
  <si>
    <t>ACTUALIZACION:</t>
  </si>
  <si>
    <t>BASE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</si>
</sst>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dd/mm/yyyy;@"/>
    <numFmt numFmtId="166" formatCode="_-[$$-2C0A]\ * #,##0.00_-;\-[$$-2C0A]\ * #,##0.00_-;_-[$$-2C0A]\ * &quot;-&quot;??_-;_-@_-"/>
    <numFmt numFmtId="167" formatCode="[$-C0A]mmmm\-yy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 Nova Light"/>
      <family val="2"/>
    </font>
    <font>
      <sz val="12"/>
      <name val="Arial Nova Light"/>
      <family val="2"/>
    </font>
    <font>
      <b/>
      <sz val="11"/>
      <name val="Arial Nova Light"/>
      <family val="2"/>
    </font>
    <font>
      <sz val="8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1"/>
      <color theme="1"/>
      <name val="Arial Nova Light"/>
      <family val="2"/>
    </font>
    <font>
      <b/>
      <sz val="12"/>
      <name val="Arial Nova Light"/>
      <family val="2"/>
    </font>
    <font>
      <b/>
      <i/>
      <sz val="11"/>
      <name val="Arial Nova Light"/>
      <family val="2"/>
    </font>
    <font>
      <i/>
      <sz val="11"/>
      <name val="Arial Nova Light"/>
      <family val="2"/>
    </font>
    <font>
      <b/>
      <sz val="11"/>
      <color theme="1"/>
      <name val="Arial Nova Light"/>
      <family val="2"/>
    </font>
    <font>
      <b/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2"/>
      <name val="Arial Nova Light"/>
      <family val="2"/>
    </font>
    <font>
      <b/>
      <i/>
      <sz val="10"/>
      <name val="Arial Nova Light"/>
      <family val="2"/>
    </font>
    <font>
      <sz val="12"/>
      <color theme="1"/>
      <name val="Arial Nova Light"/>
      <family val="2"/>
    </font>
    <font>
      <b/>
      <sz val="12"/>
      <color theme="1"/>
      <name val="Arial Nova Light"/>
      <family val="2"/>
    </font>
    <font>
      <i/>
      <sz val="12"/>
      <name val="Arial Nova Light"/>
      <family val="2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Arial Nova Light"/>
      <family val="2"/>
    </font>
    <font>
      <sz val="14"/>
      <color theme="1"/>
      <name val="Calibri"/>
      <family val="2"/>
      <scheme val="minor"/>
    </font>
    <font>
      <b/>
      <u/>
      <sz val="8"/>
      <name val="Arial Nova Light"/>
      <family val="2"/>
    </font>
    <font>
      <b/>
      <sz val="8"/>
      <name val="Arial Nova Light"/>
      <family val="2"/>
    </font>
    <font>
      <b/>
      <i/>
      <sz val="8"/>
      <name val="Arial Nova Light"/>
      <family val="2"/>
    </font>
    <font>
      <sz val="8"/>
      <color theme="1"/>
      <name val="Calibri"/>
      <family val="2"/>
      <scheme val="minor"/>
    </font>
    <font>
      <sz val="8"/>
      <name val="Arial Nova Light"/>
      <family val="2"/>
    </font>
    <font>
      <i/>
      <sz val="8"/>
      <name val="Arial Nova Light"/>
      <family val="2"/>
    </font>
    <font>
      <u/>
      <sz val="8"/>
      <color theme="10"/>
      <name val="Calibri"/>
      <family val="2"/>
      <scheme val="minor"/>
    </font>
    <font>
      <b/>
      <sz val="10"/>
      <name val="Arial Nova Light"/>
      <family val="2"/>
    </font>
    <font>
      <b/>
      <u/>
      <sz val="12"/>
      <color theme="1"/>
      <name val="Calibri"/>
      <family val="2"/>
      <scheme val="minor"/>
    </font>
    <font>
      <sz val="8"/>
      <name val="Arial Nova Light"/>
      <family val="2"/>
    </font>
    <font>
      <b/>
      <sz val="10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u/>
      <sz val="2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3"/>
      <color rgb="FFFF0000"/>
      <name val="Arial Nova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90">
    <xf numFmtId="0" fontId="0" fillId="0" borderId="0" xfId="0"/>
    <xf numFmtId="0" fontId="5" fillId="3" borderId="0" xfId="0" applyFont="1" applyFill="1"/>
    <xf numFmtId="0" fontId="7" fillId="3" borderId="0" xfId="0" applyFont="1" applyFill="1" applyAlignment="1">
      <alignment vertical="center" wrapText="1"/>
    </xf>
    <xf numFmtId="0" fontId="3" fillId="0" borderId="0" xfId="0" applyFont="1"/>
    <xf numFmtId="9" fontId="4" fillId="0" borderId="41" xfId="2" applyFont="1" applyBorder="1" applyAlignment="1">
      <alignment horizontal="center"/>
    </xf>
    <xf numFmtId="9" fontId="3" fillId="4" borderId="2" xfId="0" applyNumberFormat="1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/>
    </xf>
    <xf numFmtId="9" fontId="3" fillId="0" borderId="0" xfId="2" applyFont="1"/>
    <xf numFmtId="0" fontId="3" fillId="0" borderId="20" xfId="0" applyFont="1" applyBorder="1"/>
    <xf numFmtId="0" fontId="3" fillId="0" borderId="21" xfId="0" applyFont="1" applyBorder="1"/>
    <xf numFmtId="0" fontId="3" fillId="0" borderId="37" xfId="0" applyFont="1" applyBorder="1"/>
    <xf numFmtId="0" fontId="3" fillId="0" borderId="45" xfId="0" applyFont="1" applyBorder="1"/>
    <xf numFmtId="0" fontId="3" fillId="0" borderId="38" xfId="0" applyFont="1" applyBorder="1"/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9" fillId="0" borderId="20" xfId="0" applyFont="1" applyBorder="1" applyAlignment="1">
      <alignment vertical="top" wrapText="1"/>
    </xf>
    <xf numFmtId="3" fontId="9" fillId="0" borderId="22" xfId="0" applyNumberFormat="1" applyFont="1" applyBorder="1" applyAlignment="1">
      <alignment vertical="top" wrapText="1"/>
    </xf>
    <xf numFmtId="3" fontId="9" fillId="0" borderId="21" xfId="0" applyNumberFormat="1" applyFont="1" applyBorder="1" applyAlignment="1">
      <alignment vertical="top" wrapText="1"/>
    </xf>
    <xf numFmtId="10" fontId="9" fillId="0" borderId="21" xfId="0" applyNumberFormat="1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3" fontId="9" fillId="0" borderId="0" xfId="0" applyNumberFormat="1" applyFont="1" applyAlignment="1">
      <alignment vertical="top" wrapText="1"/>
    </xf>
    <xf numFmtId="3" fontId="9" fillId="0" borderId="37" xfId="0" applyNumberFormat="1" applyFont="1" applyBorder="1" applyAlignment="1">
      <alignment vertical="top" wrapText="1"/>
    </xf>
    <xf numFmtId="3" fontId="9" fillId="0" borderId="38" xfId="0" applyNumberFormat="1" applyFont="1" applyBorder="1" applyAlignment="1">
      <alignment vertical="top" wrapText="1"/>
    </xf>
    <xf numFmtId="10" fontId="9" fillId="0" borderId="0" xfId="0" applyNumberFormat="1" applyFont="1" applyAlignment="1">
      <alignment vertical="top" wrapText="1"/>
    </xf>
    <xf numFmtId="3" fontId="9" fillId="0" borderId="23" xfId="0" applyNumberFormat="1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3" fontId="9" fillId="0" borderId="24" xfId="0" applyNumberFormat="1" applyFont="1" applyBorder="1" applyAlignment="1">
      <alignment vertical="top" wrapText="1"/>
    </xf>
    <xf numFmtId="10" fontId="9" fillId="0" borderId="24" xfId="0" applyNumberFormat="1" applyFont="1" applyBorder="1" applyAlignment="1">
      <alignment vertical="top" wrapText="1"/>
    </xf>
    <xf numFmtId="3" fontId="9" fillId="0" borderId="25" xfId="0" applyNumberFormat="1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7" fillId="3" borderId="0" xfId="0" applyFont="1" applyFill="1" applyAlignment="1">
      <alignment wrapText="1"/>
    </xf>
    <xf numFmtId="0" fontId="0" fillId="3" borderId="0" xfId="0" applyFill="1"/>
    <xf numFmtId="0" fontId="6" fillId="3" borderId="0" xfId="0" applyFont="1" applyFill="1" applyAlignment="1">
      <alignment vertical="top" wrapText="1"/>
    </xf>
    <xf numFmtId="0" fontId="15" fillId="5" borderId="55" xfId="0" applyFont="1" applyFill="1" applyBorder="1" applyAlignment="1">
      <alignment horizontal="center"/>
    </xf>
    <xf numFmtId="10" fontId="0" fillId="6" borderId="55" xfId="2" applyNumberFormat="1" applyFont="1" applyFill="1" applyBorder="1"/>
    <xf numFmtId="10" fontId="0" fillId="0" borderId="55" xfId="2" applyNumberFormat="1" applyFont="1" applyBorder="1"/>
    <xf numFmtId="0" fontId="0" fillId="3" borderId="0" xfId="0" applyFill="1" applyAlignment="1">
      <alignment vertical="center"/>
    </xf>
    <xf numFmtId="0" fontId="18" fillId="3" borderId="35" xfId="0" applyFont="1" applyFill="1" applyBorder="1" applyAlignment="1">
      <alignment vertical="top"/>
    </xf>
    <xf numFmtId="0" fontId="0" fillId="3" borderId="35" xfId="0" applyFill="1" applyBorder="1"/>
    <xf numFmtId="10" fontId="3" fillId="4" borderId="2" xfId="0" applyNumberFormat="1" applyFont="1" applyFill="1" applyBorder="1" applyAlignment="1">
      <alignment horizontal="center"/>
    </xf>
    <xf numFmtId="0" fontId="23" fillId="0" borderId="0" xfId="0" applyFont="1"/>
    <xf numFmtId="2" fontId="0" fillId="3" borderId="0" xfId="0" applyNumberFormat="1" applyFill="1"/>
    <xf numFmtId="4" fontId="0" fillId="3" borderId="0" xfId="0" applyNumberFormat="1" applyFill="1"/>
    <xf numFmtId="2" fontId="3" fillId="3" borderId="0" xfId="0" applyNumberFormat="1" applyFont="1" applyFill="1"/>
    <xf numFmtId="4" fontId="3" fillId="3" borderId="0" xfId="0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9" fontId="3" fillId="3" borderId="0" xfId="2" applyFont="1" applyFill="1"/>
    <xf numFmtId="3" fontId="0" fillId="3" borderId="0" xfId="0" applyNumberFormat="1" applyFill="1"/>
    <xf numFmtId="3" fontId="9" fillId="3" borderId="0" xfId="0" applyNumberFormat="1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10" fontId="9" fillId="3" borderId="0" xfId="0" applyNumberFormat="1" applyFont="1" applyFill="1" applyAlignment="1">
      <alignment vertical="top" wrapText="1"/>
    </xf>
    <xf numFmtId="0" fontId="3" fillId="3" borderId="2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vertical="top" wrapText="1"/>
    </xf>
    <xf numFmtId="3" fontId="9" fillId="3" borderId="34" xfId="0" applyNumberFormat="1" applyFont="1" applyFill="1" applyBorder="1" applyAlignment="1">
      <alignment vertical="top" wrapText="1"/>
    </xf>
    <xf numFmtId="3" fontId="9" fillId="3" borderId="33" xfId="0" applyNumberFormat="1" applyFont="1" applyFill="1" applyBorder="1" applyAlignment="1">
      <alignment vertical="top" wrapText="1"/>
    </xf>
    <xf numFmtId="10" fontId="9" fillId="3" borderId="33" xfId="0" applyNumberFormat="1" applyFont="1" applyFill="1" applyBorder="1" applyAlignment="1">
      <alignment vertical="top" wrapText="1"/>
    </xf>
    <xf numFmtId="0" fontId="9" fillId="3" borderId="34" xfId="0" applyFont="1" applyFill="1" applyBorder="1" applyAlignment="1">
      <alignment vertical="top" wrapText="1"/>
    </xf>
    <xf numFmtId="3" fontId="9" fillId="3" borderId="31" xfId="0" applyNumberFormat="1" applyFont="1" applyFill="1" applyBorder="1" applyAlignment="1">
      <alignment vertical="top" wrapText="1"/>
    </xf>
    <xf numFmtId="3" fontId="9" fillId="3" borderId="30" xfId="0" applyNumberFormat="1" applyFont="1" applyFill="1" applyBorder="1" applyAlignment="1">
      <alignment vertical="top" wrapText="1"/>
    </xf>
    <xf numFmtId="3" fontId="9" fillId="3" borderId="28" xfId="0" applyNumberFormat="1" applyFont="1" applyFill="1" applyBorder="1" applyAlignment="1">
      <alignment vertical="top" wrapText="1"/>
    </xf>
    <xf numFmtId="10" fontId="9" fillId="3" borderId="28" xfId="0" applyNumberFormat="1" applyFont="1" applyFill="1" applyBorder="1" applyAlignment="1">
      <alignment vertical="top" wrapText="1"/>
    </xf>
    <xf numFmtId="3" fontId="9" fillId="3" borderId="16" xfId="0" applyNumberFormat="1" applyFont="1" applyFill="1" applyBorder="1" applyAlignment="1">
      <alignment vertical="top" wrapText="1"/>
    </xf>
    <xf numFmtId="3" fontId="9" fillId="3" borderId="50" xfId="0" applyNumberFormat="1" applyFont="1" applyFill="1" applyBorder="1" applyAlignment="1">
      <alignment vertical="top" wrapText="1"/>
    </xf>
    <xf numFmtId="10" fontId="9" fillId="3" borderId="50" xfId="0" applyNumberFormat="1" applyFont="1" applyFill="1" applyBorder="1" applyAlignment="1">
      <alignment vertical="top" wrapText="1"/>
    </xf>
    <xf numFmtId="3" fontId="9" fillId="3" borderId="51" xfId="0" applyNumberFormat="1" applyFont="1" applyFill="1" applyBorder="1" applyAlignment="1">
      <alignment vertical="top" wrapText="1"/>
    </xf>
    <xf numFmtId="0" fontId="9" fillId="3" borderId="51" xfId="0" applyFont="1" applyFill="1" applyBorder="1" applyAlignment="1">
      <alignment horizontal="center" vertical="top" wrapText="1"/>
    </xf>
    <xf numFmtId="3" fontId="9" fillId="3" borderId="51" xfId="0" applyNumberFormat="1" applyFont="1" applyFill="1" applyBorder="1" applyAlignment="1">
      <alignment horizontal="center" vertical="top" wrapText="1"/>
    </xf>
    <xf numFmtId="0" fontId="9" fillId="3" borderId="14" xfId="0" applyFont="1" applyFill="1" applyBorder="1" applyAlignment="1">
      <alignment horizontal="center" vertical="top" wrapText="1"/>
    </xf>
    <xf numFmtId="3" fontId="9" fillId="3" borderId="34" xfId="0" applyNumberFormat="1" applyFont="1" applyFill="1" applyBorder="1" applyAlignment="1">
      <alignment horizontal="center" vertical="top" wrapText="1"/>
    </xf>
    <xf numFmtId="3" fontId="9" fillId="3" borderId="31" xfId="0" applyNumberFormat="1" applyFont="1" applyFill="1" applyBorder="1" applyAlignment="1">
      <alignment horizontal="center" vertical="top" wrapText="1"/>
    </xf>
    <xf numFmtId="3" fontId="9" fillId="3" borderId="30" xfId="0" applyNumberFormat="1" applyFont="1" applyFill="1" applyBorder="1" applyAlignment="1">
      <alignment horizontal="center" vertical="top" wrapText="1"/>
    </xf>
    <xf numFmtId="3" fontId="9" fillId="3" borderId="16" xfId="0" applyNumberFormat="1" applyFont="1" applyFill="1" applyBorder="1" applyAlignment="1">
      <alignment horizontal="center" vertical="top" wrapText="1"/>
    </xf>
    <xf numFmtId="3" fontId="24" fillId="3" borderId="31" xfId="0" applyNumberFormat="1" applyFont="1" applyFill="1" applyBorder="1" applyAlignment="1">
      <alignment horizontal="center" vertical="top" wrapText="1"/>
    </xf>
    <xf numFmtId="0" fontId="13" fillId="3" borderId="20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9" fillId="3" borderId="0" xfId="0" applyFont="1" applyFill="1"/>
    <xf numFmtId="0" fontId="14" fillId="2" borderId="17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justify" vertical="top" wrapText="1"/>
    </xf>
    <xf numFmtId="0" fontId="6" fillId="3" borderId="0" xfId="0" applyFont="1" applyFill="1" applyAlignment="1">
      <alignment horizontal="justify" vertical="top" wrapText="1"/>
    </xf>
    <xf numFmtId="0" fontId="25" fillId="3" borderId="0" xfId="0" applyFont="1" applyFill="1" applyAlignment="1">
      <alignment horizontal="left" vertical="top" wrapText="1"/>
    </xf>
    <xf numFmtId="0" fontId="26" fillId="3" borderId="0" xfId="0" applyFont="1" applyFill="1"/>
    <xf numFmtId="0" fontId="26" fillId="3" borderId="0" xfId="0" applyFont="1" applyFill="1" applyAlignment="1" applyProtection="1">
      <alignment readingOrder="1"/>
      <protection hidden="1"/>
    </xf>
    <xf numFmtId="165" fontId="0" fillId="0" borderId="0" xfId="0" applyNumberFormat="1"/>
    <xf numFmtId="17" fontId="0" fillId="0" borderId="0" xfId="0" applyNumberFormat="1"/>
    <xf numFmtId="17" fontId="0" fillId="6" borderId="57" xfId="0" applyNumberFormat="1" applyFill="1" applyBorder="1"/>
    <xf numFmtId="17" fontId="0" fillId="0" borderId="57" xfId="0" applyNumberFormat="1" applyBorder="1"/>
    <xf numFmtId="17" fontId="20" fillId="9" borderId="2" xfId="0" applyNumberFormat="1" applyFont="1" applyFill="1" applyBorder="1" applyAlignment="1">
      <alignment horizontal="center" vertical="center"/>
    </xf>
    <xf numFmtId="0" fontId="29" fillId="3" borderId="0" xfId="0" applyFont="1" applyFill="1" applyAlignment="1">
      <alignment vertical="center" wrapText="1"/>
    </xf>
    <xf numFmtId="0" fontId="30" fillId="3" borderId="0" xfId="0" applyFont="1" applyFill="1"/>
    <xf numFmtId="0" fontId="29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33" fillId="3" borderId="0" xfId="3" applyFont="1" applyFill="1" applyAlignment="1">
      <alignment horizontal="left" vertical="top" wrapText="1"/>
    </xf>
    <xf numFmtId="0" fontId="26" fillId="3" borderId="0" xfId="0" applyFont="1" applyFill="1" applyAlignment="1" applyProtection="1">
      <alignment horizontal="left" readingOrder="1"/>
      <protection hidden="1"/>
    </xf>
    <xf numFmtId="0" fontId="31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31" fillId="7" borderId="1" xfId="0" quotePrefix="1" applyFont="1" applyFill="1" applyBorder="1" applyAlignment="1">
      <alignment horizontal="left" vertical="center"/>
    </xf>
    <xf numFmtId="0" fontId="32" fillId="3" borderId="0" xfId="0" applyFont="1" applyFill="1" applyAlignment="1">
      <alignment vertical="center" wrapText="1"/>
    </xf>
    <xf numFmtId="17" fontId="6" fillId="3" borderId="2" xfId="0" applyNumberFormat="1" applyFont="1" applyFill="1" applyBorder="1" applyAlignment="1">
      <alignment vertical="center" wrapText="1"/>
    </xf>
    <xf numFmtId="0" fontId="23" fillId="3" borderId="0" xfId="0" applyFont="1" applyFill="1"/>
    <xf numFmtId="0" fontId="0" fillId="3" borderId="0" xfId="0" applyFill="1" applyAlignment="1">
      <alignment vertical="top"/>
    </xf>
    <xf numFmtId="166" fontId="0" fillId="3" borderId="0" xfId="0" applyNumberFormat="1" applyFill="1"/>
    <xf numFmtId="0" fontId="3" fillId="3" borderId="0" xfId="0" applyFont="1" applyFill="1" applyAlignment="1">
      <alignment horizontal="left" indent="2"/>
    </xf>
    <xf numFmtId="166" fontId="3" fillId="3" borderId="0" xfId="0" applyNumberFormat="1" applyFont="1" applyFill="1" applyAlignment="1">
      <alignment horizontal="left" indent="2"/>
    </xf>
    <xf numFmtId="9" fontId="3" fillId="3" borderId="59" xfId="2" applyFont="1" applyFill="1" applyBorder="1" applyAlignment="1">
      <alignment horizontal="left" indent="2"/>
    </xf>
    <xf numFmtId="0" fontId="3" fillId="3" borderId="59" xfId="0" applyFont="1" applyFill="1" applyBorder="1" applyAlignment="1">
      <alignment horizontal="left" indent="2"/>
    </xf>
    <xf numFmtId="9" fontId="3" fillId="3" borderId="61" xfId="2" applyFont="1" applyFill="1" applyBorder="1" applyAlignment="1">
      <alignment horizontal="left" indent="2"/>
    </xf>
    <xf numFmtId="0" fontId="3" fillId="3" borderId="61" xfId="0" applyFont="1" applyFill="1" applyBorder="1" applyAlignment="1">
      <alignment horizontal="left" wrapText="1" indent="2"/>
    </xf>
    <xf numFmtId="0" fontId="3" fillId="3" borderId="61" xfId="0" applyFont="1" applyFill="1" applyBorder="1" applyAlignment="1">
      <alignment horizontal="left" indent="2"/>
    </xf>
    <xf numFmtId="0" fontId="2" fillId="3" borderId="61" xfId="0" applyFont="1" applyFill="1" applyBorder="1" applyAlignment="1">
      <alignment horizontal="left" wrapText="1" indent="2"/>
    </xf>
    <xf numFmtId="9" fontId="3" fillId="3" borderId="53" xfId="2" applyFont="1" applyFill="1" applyBorder="1" applyAlignment="1">
      <alignment horizontal="left" indent="2"/>
    </xf>
    <xf numFmtId="0" fontId="2" fillId="3" borderId="53" xfId="0" applyFont="1" applyFill="1" applyBorder="1" applyAlignment="1">
      <alignment horizontal="left"/>
    </xf>
    <xf numFmtId="0" fontId="2" fillId="3" borderId="53" xfId="0" applyFont="1" applyFill="1" applyBorder="1" applyAlignment="1">
      <alignment horizontal="left" wrapText="1"/>
    </xf>
    <xf numFmtId="0" fontId="3" fillId="3" borderId="59" xfId="0" applyFont="1" applyFill="1" applyBorder="1" applyAlignment="1">
      <alignment horizontal="left" wrapText="1" indent="2"/>
    </xf>
    <xf numFmtId="0" fontId="2" fillId="3" borderId="0" xfId="0" applyFont="1" applyFill="1" applyAlignment="1">
      <alignment horizontal="left" vertical="center" wrapText="1" indent="2"/>
    </xf>
    <xf numFmtId="9" fontId="3" fillId="3" borderId="0" xfId="2" applyFont="1" applyFill="1" applyAlignment="1">
      <alignment horizontal="left" indent="2"/>
    </xf>
    <xf numFmtId="0" fontId="2" fillId="3" borderId="0" xfId="0" applyFont="1" applyFill="1" applyAlignment="1">
      <alignment horizontal="left" indent="2"/>
    </xf>
    <xf numFmtId="0" fontId="2" fillId="3" borderId="61" xfId="0" applyFont="1" applyFill="1" applyBorder="1" applyAlignment="1">
      <alignment horizontal="left"/>
    </xf>
    <xf numFmtId="0" fontId="3" fillId="3" borderId="0" xfId="0" applyFont="1" applyFill="1" applyAlignment="1">
      <alignment horizontal="left" vertical="center"/>
    </xf>
    <xf numFmtId="166" fontId="3" fillId="3" borderId="0" xfId="0" applyNumberFormat="1" applyFont="1" applyFill="1" applyAlignment="1">
      <alignment horizontal="left" vertical="center"/>
    </xf>
    <xf numFmtId="9" fontId="3" fillId="3" borderId="61" xfId="2" applyFont="1" applyFill="1" applyBorder="1" applyAlignment="1">
      <alignment horizontal="left" vertical="center"/>
    </xf>
    <xf numFmtId="0" fontId="3" fillId="3" borderId="61" xfId="0" applyFont="1" applyFill="1" applyBorder="1" applyAlignment="1">
      <alignment horizontal="left" vertical="center" indent="2"/>
    </xf>
    <xf numFmtId="0" fontId="2" fillId="3" borderId="53" xfId="0" applyFont="1" applyFill="1" applyBorder="1" applyAlignment="1">
      <alignment horizontal="left" wrapText="1" indent="2"/>
    </xf>
    <xf numFmtId="0" fontId="2" fillId="3" borderId="0" xfId="0" applyFont="1" applyFill="1" applyAlignment="1">
      <alignment vertical="center"/>
    </xf>
    <xf numFmtId="0" fontId="38" fillId="3" borderId="0" xfId="0" applyFont="1" applyFill="1" applyAlignment="1">
      <alignment horizontal="left" indent="2"/>
    </xf>
    <xf numFmtId="0" fontId="39" fillId="3" borderId="0" xfId="0" applyFont="1" applyFill="1" applyAlignment="1">
      <alignment vertical="center" wrapText="1"/>
    </xf>
    <xf numFmtId="44" fontId="3" fillId="3" borderId="61" xfId="2" applyNumberFormat="1" applyFont="1" applyFill="1" applyBorder="1" applyAlignment="1">
      <alignment horizontal="center"/>
    </xf>
    <xf numFmtId="44" fontId="37" fillId="3" borderId="1" xfId="0" applyNumberFormat="1" applyFont="1" applyFill="1" applyBorder="1" applyAlignment="1">
      <alignment horizontal="center" vertical="center" wrapText="1"/>
    </xf>
    <xf numFmtId="44" fontId="37" fillId="3" borderId="53" xfId="0" applyNumberFormat="1" applyFont="1" applyFill="1" applyBorder="1" applyAlignment="1">
      <alignment horizontal="center" vertical="center" wrapText="1"/>
    </xf>
    <xf numFmtId="44" fontId="0" fillId="3" borderId="0" xfId="0" applyNumberFormat="1" applyFill="1" applyAlignment="1">
      <alignment horizontal="center"/>
    </xf>
    <xf numFmtId="44" fontId="3" fillId="3" borderId="0" xfId="2" applyNumberFormat="1" applyFont="1" applyFill="1" applyAlignment="1">
      <alignment horizontal="center"/>
    </xf>
    <xf numFmtId="44" fontId="2" fillId="3" borderId="0" xfId="0" applyNumberFormat="1" applyFont="1" applyFill="1" applyAlignment="1">
      <alignment horizontal="center" vertical="center"/>
    </xf>
    <xf numFmtId="44" fontId="3" fillId="3" borderId="53" xfId="2" applyNumberFormat="1" applyFont="1" applyFill="1" applyBorder="1" applyAlignment="1">
      <alignment horizontal="center"/>
    </xf>
    <xf numFmtId="44" fontId="3" fillId="3" borderId="59" xfId="2" applyNumberFormat="1" applyFont="1" applyFill="1" applyBorder="1" applyAlignment="1">
      <alignment horizontal="center"/>
    </xf>
    <xf numFmtId="44" fontId="3" fillId="3" borderId="61" xfId="2" applyNumberFormat="1" applyFont="1" applyFill="1" applyBorder="1" applyAlignment="1">
      <alignment horizontal="center" vertical="center"/>
    </xf>
    <xf numFmtId="44" fontId="3" fillId="3" borderId="59" xfId="2" applyNumberFormat="1" applyFont="1" applyFill="1" applyBorder="1" applyAlignment="1">
      <alignment horizontal="center" vertical="center"/>
    </xf>
    <xf numFmtId="44" fontId="3" fillId="3" borderId="52" xfId="2" applyNumberFormat="1" applyFont="1" applyFill="1" applyBorder="1" applyAlignment="1">
      <alignment horizontal="center"/>
    </xf>
    <xf numFmtId="44" fontId="3" fillId="3" borderId="62" xfId="2" applyNumberFormat="1" applyFont="1" applyFill="1" applyBorder="1" applyAlignment="1">
      <alignment horizontal="center"/>
    </xf>
    <xf numFmtId="44" fontId="3" fillId="3" borderId="53" xfId="0" applyNumberFormat="1" applyFont="1" applyFill="1" applyBorder="1" applyAlignment="1">
      <alignment horizontal="center"/>
    </xf>
    <xf numFmtId="44" fontId="3" fillId="3" borderId="0" xfId="0" applyNumberFormat="1" applyFont="1" applyFill="1" applyAlignment="1">
      <alignment horizontal="center"/>
    </xf>
    <xf numFmtId="44" fontId="2" fillId="3" borderId="0" xfId="0" applyNumberFormat="1" applyFont="1" applyFill="1" applyAlignment="1">
      <alignment horizontal="center"/>
    </xf>
    <xf numFmtId="44" fontId="3" fillId="3" borderId="61" xfId="0" applyNumberFormat="1" applyFont="1" applyFill="1" applyBorder="1" applyAlignment="1">
      <alignment horizontal="center"/>
    </xf>
    <xf numFmtId="44" fontId="3" fillId="3" borderId="59" xfId="0" applyNumberFormat="1" applyFont="1" applyFill="1" applyBorder="1" applyAlignment="1">
      <alignment horizontal="center"/>
    </xf>
    <xf numFmtId="44" fontId="3" fillId="3" borderId="61" xfId="0" applyNumberFormat="1" applyFont="1" applyFill="1" applyBorder="1" applyAlignment="1">
      <alignment horizontal="center" vertical="center"/>
    </xf>
    <xf numFmtId="44" fontId="3" fillId="3" borderId="52" xfId="0" applyNumberFormat="1" applyFont="1" applyFill="1" applyBorder="1" applyAlignment="1">
      <alignment horizontal="center"/>
    </xf>
    <xf numFmtId="44" fontId="3" fillId="3" borderId="60" xfId="0" applyNumberFormat="1" applyFont="1" applyFill="1" applyBorder="1" applyAlignment="1">
      <alignment horizontal="center" vertical="center"/>
    </xf>
    <xf numFmtId="44" fontId="3" fillId="3" borderId="62" xfId="0" applyNumberFormat="1" applyFont="1" applyFill="1" applyBorder="1" applyAlignment="1">
      <alignment horizontal="center"/>
    </xf>
    <xf numFmtId="44" fontId="3" fillId="3" borderId="60" xfId="0" applyNumberFormat="1" applyFont="1" applyFill="1" applyBorder="1" applyAlignment="1">
      <alignment horizontal="center"/>
    </xf>
    <xf numFmtId="44" fontId="3" fillId="3" borderId="62" xfId="0" applyNumberFormat="1" applyFont="1" applyFill="1" applyBorder="1" applyAlignment="1">
      <alignment horizontal="center" vertical="center"/>
    </xf>
    <xf numFmtId="17" fontId="37" fillId="9" borderId="53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right" vertical="center" shrinkToFit="1"/>
    </xf>
    <xf numFmtId="3" fontId="6" fillId="3" borderId="6" xfId="1" applyNumberFormat="1" applyFont="1" applyFill="1" applyBorder="1" applyAlignment="1">
      <alignment horizontal="right" vertical="center" shrinkToFit="1"/>
    </xf>
    <xf numFmtId="3" fontId="6" fillId="3" borderId="3" xfId="1" applyNumberFormat="1" applyFont="1" applyFill="1" applyBorder="1" applyAlignment="1">
      <alignment horizontal="right" vertical="center" shrinkToFit="1"/>
    </xf>
    <xf numFmtId="3" fontId="6" fillId="3" borderId="1" xfId="1" applyNumberFormat="1" applyFont="1" applyFill="1" applyBorder="1" applyAlignment="1">
      <alignment horizontal="right" vertical="center" shrinkToFit="1"/>
    </xf>
    <xf numFmtId="3" fontId="6" fillId="3" borderId="29" xfId="1" applyNumberFormat="1" applyFont="1" applyFill="1" applyBorder="1" applyAlignment="1">
      <alignment horizontal="right" vertical="center" shrinkToFit="1"/>
    </xf>
    <xf numFmtId="3" fontId="6" fillId="3" borderId="15" xfId="1" applyNumberFormat="1" applyFont="1" applyFill="1" applyBorder="1" applyAlignment="1">
      <alignment horizontal="right" vertical="center" shrinkToFit="1"/>
    </xf>
    <xf numFmtId="3" fontId="6" fillId="3" borderId="9" xfId="1" applyNumberFormat="1" applyFont="1" applyFill="1" applyBorder="1" applyAlignment="1">
      <alignment horizontal="right" vertical="center" shrinkToFit="1"/>
    </xf>
    <xf numFmtId="3" fontId="6" fillId="3" borderId="10" xfId="1" applyNumberFormat="1" applyFont="1" applyFill="1" applyBorder="1" applyAlignment="1">
      <alignment horizontal="right" vertical="center" shrinkToFit="1"/>
    </xf>
    <xf numFmtId="0" fontId="7" fillId="3" borderId="0" xfId="0" applyFont="1" applyFill="1" applyAlignment="1">
      <alignment shrinkToFit="1"/>
    </xf>
    <xf numFmtId="0" fontId="7" fillId="3" borderId="0" xfId="0" applyFont="1" applyFill="1" applyAlignment="1">
      <alignment horizontal="left" vertical="center" shrinkToFit="1"/>
    </xf>
    <xf numFmtId="0" fontId="5" fillId="3" borderId="0" xfId="0" applyFont="1" applyFill="1" applyAlignment="1">
      <alignment shrinkToFit="1"/>
    </xf>
    <xf numFmtId="3" fontId="6" fillId="3" borderId="17" xfId="1" applyNumberFormat="1" applyFont="1" applyFill="1" applyBorder="1" applyAlignment="1">
      <alignment horizontal="right" vertical="center" shrinkToFit="1"/>
    </xf>
    <xf numFmtId="3" fontId="6" fillId="3" borderId="12" xfId="1" applyNumberFormat="1" applyFont="1" applyFill="1" applyBorder="1" applyAlignment="1">
      <alignment horizontal="right" vertical="center" shrinkToFit="1"/>
    </xf>
    <xf numFmtId="3" fontId="6" fillId="3" borderId="13" xfId="1" applyNumberFormat="1" applyFont="1" applyFill="1" applyBorder="1" applyAlignment="1">
      <alignment horizontal="right" vertical="center" shrinkToFit="1"/>
    </xf>
    <xf numFmtId="0" fontId="6" fillId="3" borderId="21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3" fontId="6" fillId="3" borderId="5" xfId="1" applyNumberFormat="1" applyFont="1" applyFill="1" applyBorder="1" applyAlignment="1">
      <alignment horizontal="right" vertical="center" shrinkToFit="1"/>
    </xf>
    <xf numFmtId="164" fontId="6" fillId="3" borderId="19" xfId="1" applyNumberFormat="1" applyFont="1" applyFill="1" applyBorder="1" applyAlignment="1">
      <alignment vertical="center"/>
    </xf>
    <xf numFmtId="3" fontId="6" fillId="3" borderId="19" xfId="1" applyNumberFormat="1" applyFont="1" applyFill="1" applyBorder="1" applyAlignment="1">
      <alignment horizontal="right" vertical="center" shrinkToFit="1"/>
    </xf>
    <xf numFmtId="164" fontId="6" fillId="3" borderId="4" xfId="1" applyNumberFormat="1" applyFont="1" applyFill="1" applyBorder="1" applyAlignment="1">
      <alignment vertical="center"/>
    </xf>
    <xf numFmtId="3" fontId="6" fillId="3" borderId="4" xfId="1" applyNumberFormat="1" applyFont="1" applyFill="1" applyBorder="1" applyAlignment="1">
      <alignment horizontal="right" vertical="center" shrinkToFit="1"/>
    </xf>
    <xf numFmtId="164" fontId="6" fillId="3" borderId="6" xfId="1" applyNumberFormat="1" applyFont="1" applyFill="1" applyBorder="1" applyAlignment="1">
      <alignment vertical="center"/>
    </xf>
    <xf numFmtId="9" fontId="6" fillId="3" borderId="15" xfId="2" applyFont="1" applyFill="1" applyBorder="1" applyAlignment="1">
      <alignment vertical="center"/>
    </xf>
    <xf numFmtId="9" fontId="6" fillId="3" borderId="9" xfId="2" applyFont="1" applyFill="1" applyBorder="1" applyAlignment="1">
      <alignment vertical="center"/>
    </xf>
    <xf numFmtId="9" fontId="6" fillId="3" borderId="10" xfId="2" applyFont="1" applyFill="1" applyBorder="1" applyAlignment="1">
      <alignment vertical="center"/>
    </xf>
    <xf numFmtId="9" fontId="6" fillId="3" borderId="5" xfId="2" applyFont="1" applyFill="1" applyBorder="1" applyAlignment="1">
      <alignment vertical="center"/>
    </xf>
    <xf numFmtId="9" fontId="6" fillId="3" borderId="3" xfId="2" applyFont="1" applyFill="1" applyBorder="1" applyAlignment="1">
      <alignment vertical="center"/>
    </xf>
    <xf numFmtId="9" fontId="6" fillId="3" borderId="1" xfId="2" applyFont="1" applyFill="1" applyBorder="1" applyAlignment="1">
      <alignment vertical="center"/>
    </xf>
    <xf numFmtId="9" fontId="6" fillId="3" borderId="29" xfId="2" applyFont="1" applyFill="1" applyBorder="1" applyAlignment="1">
      <alignment vertical="center"/>
    </xf>
    <xf numFmtId="3" fontId="6" fillId="3" borderId="52" xfId="1" applyNumberFormat="1" applyFont="1" applyFill="1" applyBorder="1" applyAlignment="1">
      <alignment horizontal="right" vertical="center" shrinkToFit="1"/>
    </xf>
    <xf numFmtId="3" fontId="6" fillId="3" borderId="53" xfId="1" applyNumberFormat="1" applyFont="1" applyFill="1" applyBorder="1" applyAlignment="1">
      <alignment horizontal="right" vertical="center" shrinkToFit="1"/>
    </xf>
    <xf numFmtId="3" fontId="6" fillId="3" borderId="54" xfId="1" applyNumberFormat="1" applyFont="1" applyFill="1" applyBorder="1" applyAlignment="1">
      <alignment horizontal="right" vertical="center" shrinkToFit="1"/>
    </xf>
    <xf numFmtId="2" fontId="36" fillId="7" borderId="1" xfId="1" applyNumberFormat="1" applyFont="1" applyFill="1" applyBorder="1" applyAlignment="1">
      <alignment vertical="center" shrinkToFit="1"/>
    </xf>
    <xf numFmtId="2" fontId="31" fillId="7" borderId="1" xfId="1" applyNumberFormat="1" applyFont="1" applyFill="1" applyBorder="1" applyAlignment="1">
      <alignment vertical="center" shrinkToFit="1"/>
    </xf>
    <xf numFmtId="10" fontId="31" fillId="7" borderId="1" xfId="0" applyNumberFormat="1" applyFont="1" applyFill="1" applyBorder="1" applyAlignment="1">
      <alignment vertical="center" shrinkToFit="1"/>
    </xf>
    <xf numFmtId="17" fontId="31" fillId="7" borderId="1" xfId="0" quotePrefix="1" applyNumberFormat="1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vertical="center" shrinkToFit="1"/>
    </xf>
    <xf numFmtId="164" fontId="6" fillId="7" borderId="15" xfId="1" applyNumberFormat="1" applyFont="1" applyFill="1" applyBorder="1" applyAlignment="1">
      <alignment horizontal="center" vertical="center" shrinkToFit="1"/>
    </xf>
    <xf numFmtId="164" fontId="6" fillId="7" borderId="9" xfId="1" applyNumberFormat="1" applyFont="1" applyFill="1" applyBorder="1" applyAlignment="1">
      <alignment horizontal="center" vertical="center" shrinkToFit="1"/>
    </xf>
    <xf numFmtId="164" fontId="6" fillId="7" borderId="10" xfId="1" applyNumberFormat="1" applyFont="1" applyFill="1" applyBorder="1" applyAlignment="1">
      <alignment horizontal="center" vertical="center" shrinkToFit="1"/>
    </xf>
    <xf numFmtId="0" fontId="6" fillId="7" borderId="16" xfId="0" applyFont="1" applyFill="1" applyBorder="1" applyAlignment="1">
      <alignment vertical="center" shrinkToFit="1"/>
    </xf>
    <xf numFmtId="164" fontId="6" fillId="7" borderId="17" xfId="1" applyNumberFormat="1" applyFont="1" applyFill="1" applyBorder="1" applyAlignment="1">
      <alignment horizontal="center" vertical="center" shrinkToFit="1"/>
    </xf>
    <xf numFmtId="164" fontId="6" fillId="7" borderId="12" xfId="1" applyNumberFormat="1" applyFont="1" applyFill="1" applyBorder="1" applyAlignment="1">
      <alignment horizontal="center" vertical="center" shrinkToFit="1"/>
    </xf>
    <xf numFmtId="164" fontId="6" fillId="7" borderId="13" xfId="1" applyNumberFormat="1" applyFont="1" applyFill="1" applyBorder="1" applyAlignment="1">
      <alignment horizontal="center" vertical="center" shrinkToFit="1"/>
    </xf>
    <xf numFmtId="0" fontId="6" fillId="7" borderId="4" xfId="0" applyFont="1" applyFill="1" applyBorder="1" applyAlignment="1">
      <alignment horizontal="center" vertical="center" shrinkToFit="1"/>
    </xf>
    <xf numFmtId="0" fontId="13" fillId="7" borderId="20" xfId="0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0" fontId="6" fillId="7" borderId="22" xfId="0" applyFont="1" applyFill="1" applyBorder="1" applyAlignment="1">
      <alignment vertical="center"/>
    </xf>
    <xf numFmtId="164" fontId="6" fillId="7" borderId="6" xfId="1" applyNumberFormat="1" applyFont="1" applyFill="1" applyBorder="1" applyAlignment="1">
      <alignment horizontal="center" vertical="center" shrinkToFit="1"/>
    </xf>
    <xf numFmtId="0" fontId="13" fillId="7" borderId="23" xfId="0" applyFont="1" applyFill="1" applyBorder="1" applyAlignment="1">
      <alignment vertical="center"/>
    </xf>
    <xf numFmtId="0" fontId="6" fillId="7" borderId="24" xfId="0" applyFont="1" applyFill="1" applyBorder="1" applyAlignment="1">
      <alignment vertical="center"/>
    </xf>
    <xf numFmtId="0" fontId="6" fillId="7" borderId="25" xfId="0" applyFont="1" applyFill="1" applyBorder="1" applyAlignment="1">
      <alignment vertical="center"/>
    </xf>
    <xf numFmtId="164" fontId="6" fillId="7" borderId="15" xfId="1" applyNumberFormat="1" applyFont="1" applyFill="1" applyBorder="1" applyAlignment="1">
      <alignment vertical="center" shrinkToFit="1"/>
    </xf>
    <xf numFmtId="164" fontId="6" fillId="7" borderId="9" xfId="1" applyNumberFormat="1" applyFont="1" applyFill="1" applyBorder="1" applyAlignment="1">
      <alignment vertical="center" shrinkToFit="1"/>
    </xf>
    <xf numFmtId="164" fontId="6" fillId="7" borderId="10" xfId="1" applyNumberFormat="1" applyFont="1" applyFill="1" applyBorder="1" applyAlignment="1">
      <alignment vertical="center" shrinkToFit="1"/>
    </xf>
    <xf numFmtId="0" fontId="6" fillId="7" borderId="31" xfId="0" applyFont="1" applyFill="1" applyBorder="1" applyAlignment="1">
      <alignment vertical="center" shrinkToFit="1"/>
    </xf>
    <xf numFmtId="164" fontId="6" fillId="7" borderId="3" xfId="1" applyNumberFormat="1" applyFont="1" applyFill="1" applyBorder="1" applyAlignment="1">
      <alignment vertical="center" shrinkToFit="1"/>
    </xf>
    <xf numFmtId="164" fontId="6" fillId="7" borderId="1" xfId="1" applyNumberFormat="1" applyFont="1" applyFill="1" applyBorder="1" applyAlignment="1">
      <alignment vertical="center" shrinkToFit="1"/>
    </xf>
    <xf numFmtId="164" fontId="6" fillId="7" borderId="29" xfId="1" applyNumberFormat="1" applyFont="1" applyFill="1" applyBorder="1" applyAlignment="1">
      <alignment vertical="center" shrinkToFit="1"/>
    </xf>
    <xf numFmtId="164" fontId="6" fillId="7" borderId="5" xfId="1" applyNumberFormat="1" applyFont="1" applyFill="1" applyBorder="1" applyAlignment="1">
      <alignment vertical="center" shrinkToFit="1"/>
    </xf>
    <xf numFmtId="164" fontId="6" fillId="7" borderId="17" xfId="1" applyNumberFormat="1" applyFont="1" applyFill="1" applyBorder="1" applyAlignment="1">
      <alignment vertical="center" shrinkToFit="1"/>
    </xf>
    <xf numFmtId="164" fontId="6" fillId="7" borderId="12" xfId="1" applyNumberFormat="1" applyFont="1" applyFill="1" applyBorder="1" applyAlignment="1">
      <alignment vertical="center" shrinkToFit="1"/>
    </xf>
    <xf numFmtId="164" fontId="6" fillId="7" borderId="13" xfId="1" applyNumberFormat="1" applyFont="1" applyFill="1" applyBorder="1" applyAlignment="1">
      <alignment vertical="center" shrinkToFit="1"/>
    </xf>
    <xf numFmtId="0" fontId="6" fillId="7" borderId="18" xfId="0" applyFont="1" applyFill="1" applyBorder="1" applyAlignment="1">
      <alignment vertical="center" shrinkToFit="1"/>
    </xf>
    <xf numFmtId="164" fontId="6" fillId="7" borderId="19" xfId="1" applyNumberFormat="1" applyFont="1" applyFill="1" applyBorder="1" applyAlignment="1">
      <alignment vertical="center" shrinkToFit="1"/>
    </xf>
    <xf numFmtId="164" fontId="6" fillId="7" borderId="4" xfId="1" applyNumberFormat="1" applyFont="1" applyFill="1" applyBorder="1" applyAlignment="1">
      <alignment vertical="center" shrinkToFit="1"/>
    </xf>
    <xf numFmtId="0" fontId="6" fillId="7" borderId="31" xfId="0" applyFont="1" applyFill="1" applyBorder="1" applyAlignment="1">
      <alignment horizontal="justify" vertical="center" shrinkToFit="1"/>
    </xf>
    <xf numFmtId="0" fontId="6" fillId="7" borderId="16" xfId="0" applyFont="1" applyFill="1" applyBorder="1" applyAlignment="1">
      <alignment horizontal="justify" vertical="center" shrinkToFit="1"/>
    </xf>
    <xf numFmtId="164" fontId="6" fillId="7" borderId="6" xfId="1" applyNumberFormat="1" applyFont="1" applyFill="1" applyBorder="1" applyAlignment="1">
      <alignment vertical="center" shrinkToFit="1"/>
    </xf>
    <xf numFmtId="9" fontId="6" fillId="7" borderId="15" xfId="2" applyFont="1" applyFill="1" applyBorder="1" applyAlignment="1">
      <alignment vertical="center" shrinkToFit="1"/>
    </xf>
    <xf numFmtId="9" fontId="6" fillId="7" borderId="9" xfId="2" applyFont="1" applyFill="1" applyBorder="1" applyAlignment="1">
      <alignment vertical="center" shrinkToFit="1"/>
    </xf>
    <xf numFmtId="9" fontId="6" fillId="7" borderId="10" xfId="2" applyFont="1" applyFill="1" applyBorder="1" applyAlignment="1">
      <alignment vertical="center" shrinkToFit="1"/>
    </xf>
    <xf numFmtId="9" fontId="6" fillId="7" borderId="5" xfId="2" applyFont="1" applyFill="1" applyBorder="1" applyAlignment="1">
      <alignment vertical="center" shrinkToFit="1"/>
    </xf>
    <xf numFmtId="9" fontId="6" fillId="7" borderId="3" xfId="2" applyFont="1" applyFill="1" applyBorder="1" applyAlignment="1">
      <alignment vertical="center" shrinkToFit="1"/>
    </xf>
    <xf numFmtId="9" fontId="6" fillId="7" borderId="1" xfId="2" applyFont="1" applyFill="1" applyBorder="1" applyAlignment="1">
      <alignment vertical="center" shrinkToFit="1"/>
    </xf>
    <xf numFmtId="9" fontId="6" fillId="7" borderId="29" xfId="2" applyFont="1" applyFill="1" applyBorder="1" applyAlignment="1">
      <alignment vertical="center" shrinkToFit="1"/>
    </xf>
    <xf numFmtId="164" fontId="6" fillId="7" borderId="52" xfId="1" applyNumberFormat="1" applyFont="1" applyFill="1" applyBorder="1" applyAlignment="1">
      <alignment vertical="center" shrinkToFit="1"/>
    </xf>
    <xf numFmtId="164" fontId="6" fillId="7" borderId="53" xfId="1" applyNumberFormat="1" applyFont="1" applyFill="1" applyBorder="1" applyAlignment="1">
      <alignment vertical="center" shrinkToFit="1"/>
    </xf>
    <xf numFmtId="164" fontId="6" fillId="7" borderId="54" xfId="1" applyNumberFormat="1" applyFont="1" applyFill="1" applyBorder="1" applyAlignment="1">
      <alignment vertical="center" shrinkToFit="1"/>
    </xf>
    <xf numFmtId="165" fontId="0" fillId="3" borderId="0" xfId="0" applyNumberFormat="1" applyFill="1"/>
    <xf numFmtId="10" fontId="0" fillId="3" borderId="0" xfId="2" applyNumberFormat="1" applyFont="1" applyFill="1" applyAlignment="1">
      <alignment horizontal="center"/>
    </xf>
    <xf numFmtId="0" fontId="31" fillId="7" borderId="1" xfId="0" quotePrefix="1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36" fillId="7" borderId="58" xfId="0" quotePrefix="1" applyFont="1" applyFill="1" applyBorder="1" applyAlignment="1">
      <alignment horizontal="left" vertical="center"/>
    </xf>
    <xf numFmtId="0" fontId="36" fillId="7" borderId="3" xfId="0" quotePrefix="1" applyFont="1" applyFill="1" applyBorder="1" applyAlignment="1">
      <alignment horizontal="left" vertical="center"/>
    </xf>
    <xf numFmtId="0" fontId="35" fillId="3" borderId="0" xfId="0" applyFont="1" applyFill="1" applyAlignment="1">
      <alignment horizontal="left"/>
    </xf>
    <xf numFmtId="0" fontId="6" fillId="3" borderId="0" xfId="0" applyFont="1" applyFill="1" applyAlignment="1">
      <alignment horizontal="justify" vertical="top" wrapText="1"/>
    </xf>
    <xf numFmtId="0" fontId="34" fillId="9" borderId="1" xfId="0" applyFont="1" applyFill="1" applyBorder="1" applyAlignment="1">
      <alignment horizontal="center" vertical="center" wrapText="1"/>
    </xf>
    <xf numFmtId="0" fontId="34" fillId="9" borderId="58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left" vertical="top"/>
    </xf>
    <xf numFmtId="0" fontId="22" fillId="3" borderId="0" xfId="3" applyFill="1" applyAlignment="1">
      <alignment horizontal="center" vertical="top" wrapText="1"/>
    </xf>
    <xf numFmtId="0" fontId="30" fillId="3" borderId="0" xfId="0" applyFont="1" applyFill="1" applyAlignment="1">
      <alignment horizontal="right" vertical="center"/>
    </xf>
    <xf numFmtId="164" fontId="6" fillId="7" borderId="26" xfId="1" applyNumberFormat="1" applyFont="1" applyFill="1" applyBorder="1" applyAlignment="1">
      <alignment horizontal="center" vertical="center" shrinkToFit="1"/>
    </xf>
    <xf numFmtId="164" fontId="6" fillId="7" borderId="32" xfId="1" applyNumberFormat="1" applyFont="1" applyFill="1" applyBorder="1" applyAlignment="1">
      <alignment horizontal="center" vertical="center" shrinkToFit="1"/>
    </xf>
    <xf numFmtId="164" fontId="6" fillId="7" borderId="7" xfId="1" applyNumberFormat="1" applyFont="1" applyFill="1" applyBorder="1" applyAlignment="1">
      <alignment horizontal="center" vertical="center" shrinkToFit="1"/>
    </xf>
    <xf numFmtId="164" fontId="6" fillId="7" borderId="33" xfId="1" applyNumberFormat="1" applyFont="1" applyFill="1" applyBorder="1" applyAlignment="1">
      <alignment horizontal="center" vertical="center" shrinkToFit="1"/>
    </xf>
    <xf numFmtId="164" fontId="6" fillId="7" borderId="34" xfId="1" applyNumberFormat="1" applyFont="1" applyFill="1" applyBorder="1" applyAlignment="1">
      <alignment horizontal="center" vertical="center" shrinkToFit="1"/>
    </xf>
    <xf numFmtId="164" fontId="6" fillId="7" borderId="18" xfId="1" applyNumberFormat="1" applyFont="1" applyFill="1" applyBorder="1" applyAlignment="1">
      <alignment horizontal="center" vertical="center"/>
    </xf>
    <xf numFmtId="164" fontId="6" fillId="7" borderId="35" xfId="1" applyNumberFormat="1" applyFont="1" applyFill="1" applyBorder="1" applyAlignment="1">
      <alignment horizontal="center" vertical="center"/>
    </xf>
    <xf numFmtId="164" fontId="6" fillId="7" borderId="36" xfId="1" applyNumberFormat="1" applyFont="1" applyFill="1" applyBorder="1" applyAlignment="1">
      <alignment horizontal="center" vertical="center"/>
    </xf>
    <xf numFmtId="164" fontId="6" fillId="7" borderId="37" xfId="1" applyNumberFormat="1" applyFont="1" applyFill="1" applyBorder="1" applyAlignment="1">
      <alignment horizontal="center" vertical="center"/>
    </xf>
    <xf numFmtId="164" fontId="6" fillId="7" borderId="0" xfId="1" applyNumberFormat="1" applyFont="1" applyFill="1" applyBorder="1" applyAlignment="1">
      <alignment horizontal="center" vertical="center"/>
    </xf>
    <xf numFmtId="164" fontId="6" fillId="7" borderId="38" xfId="1" applyNumberFormat="1" applyFont="1" applyFill="1" applyBorder="1" applyAlignment="1">
      <alignment horizontal="center" vertical="center"/>
    </xf>
    <xf numFmtId="0" fontId="7" fillId="3" borderId="39" xfId="0" quotePrefix="1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 shrinkToFit="1"/>
    </xf>
    <xf numFmtId="0" fontId="6" fillId="7" borderId="27" xfId="0" applyFont="1" applyFill="1" applyBorder="1" applyAlignment="1">
      <alignment horizontal="center" vertical="center" shrinkToFit="1"/>
    </xf>
    <xf numFmtId="164" fontId="6" fillId="7" borderId="28" xfId="1" applyNumberFormat="1" applyFont="1" applyFill="1" applyBorder="1" applyAlignment="1">
      <alignment horizontal="center" vertical="center"/>
    </xf>
    <xf numFmtId="164" fontId="6" fillId="7" borderId="30" xfId="1" applyNumberFormat="1" applyFont="1" applyFill="1" applyBorder="1" applyAlignment="1">
      <alignment horizontal="center" vertical="center"/>
    </xf>
    <xf numFmtId="164" fontId="6" fillId="7" borderId="19" xfId="1" applyNumberFormat="1" applyFont="1" applyFill="1" applyBorder="1" applyAlignment="1">
      <alignment horizontal="center" vertical="center" shrinkToFit="1"/>
    </xf>
    <xf numFmtId="164" fontId="6" fillId="7" borderId="27" xfId="1" applyNumberFormat="1" applyFont="1" applyFill="1" applyBorder="1" applyAlignment="1">
      <alignment horizontal="center" vertical="center" shrinkToFit="1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3" fontId="6" fillId="3" borderId="26" xfId="0" applyNumberFormat="1" applyFont="1" applyFill="1" applyBorder="1" applyAlignment="1">
      <alignment horizontal="right" vertical="center" shrinkToFit="1"/>
    </xf>
    <xf numFmtId="3" fontId="6" fillId="3" borderId="27" xfId="0" applyNumberFormat="1" applyFont="1" applyFill="1" applyBorder="1" applyAlignment="1">
      <alignment horizontal="right" vertical="center" shrinkToFit="1"/>
    </xf>
    <xf numFmtId="0" fontId="10" fillId="3" borderId="0" xfId="0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7" fillId="8" borderId="39" xfId="0" applyFont="1" applyFill="1" applyBorder="1" applyAlignment="1">
      <alignment horizontal="right" vertical="center" wrapText="1"/>
    </xf>
    <xf numFmtId="0" fontId="7" fillId="8" borderId="40" xfId="0" applyFont="1" applyFill="1" applyBorder="1" applyAlignment="1">
      <alignment horizontal="right" vertical="center" wrapText="1"/>
    </xf>
    <xf numFmtId="167" fontId="41" fillId="8" borderId="40" xfId="0" applyNumberFormat="1" applyFont="1" applyFill="1" applyBorder="1" applyAlignment="1">
      <alignment horizontal="center" wrapText="1"/>
    </xf>
    <xf numFmtId="167" fontId="41" fillId="8" borderId="41" xfId="0" applyNumberFormat="1" applyFont="1" applyFill="1" applyBorder="1" applyAlignment="1">
      <alignment horizontal="center" wrapText="1"/>
    </xf>
    <xf numFmtId="164" fontId="6" fillId="3" borderId="26" xfId="1" applyNumberFormat="1" applyFont="1" applyFill="1" applyBorder="1" applyAlignment="1">
      <alignment horizontal="center" vertical="center"/>
    </xf>
    <xf numFmtId="164" fontId="6" fillId="3" borderId="32" xfId="1" applyNumberFormat="1" applyFont="1" applyFill="1" applyBorder="1" applyAlignment="1">
      <alignment horizontal="center" vertical="center"/>
    </xf>
    <xf numFmtId="164" fontId="6" fillId="3" borderId="7" xfId="1" applyNumberFormat="1" applyFont="1" applyFill="1" applyBorder="1" applyAlignment="1">
      <alignment horizontal="center" vertical="center"/>
    </xf>
    <xf numFmtId="3" fontId="6" fillId="3" borderId="28" xfId="1" applyNumberFormat="1" applyFont="1" applyFill="1" applyBorder="1" applyAlignment="1">
      <alignment horizontal="right" vertical="center" shrinkToFit="1"/>
    </xf>
    <xf numFmtId="3" fontId="6" fillId="3" borderId="30" xfId="1" applyNumberFormat="1" applyFont="1" applyFill="1" applyBorder="1" applyAlignment="1">
      <alignment horizontal="right" vertical="center" shrinkToFit="1"/>
    </xf>
    <xf numFmtId="164" fontId="6" fillId="3" borderId="19" xfId="1" applyNumberFormat="1" applyFont="1" applyFill="1" applyBorder="1" applyAlignment="1">
      <alignment horizontal="center" vertical="center"/>
    </xf>
    <xf numFmtId="164" fontId="6" fillId="3" borderId="27" xfId="1" applyNumberFormat="1" applyFont="1" applyFill="1" applyBorder="1" applyAlignment="1">
      <alignment horizontal="center" vertical="center"/>
    </xf>
    <xf numFmtId="164" fontId="6" fillId="3" borderId="33" xfId="1" applyNumberFormat="1" applyFont="1" applyFill="1" applyBorder="1" applyAlignment="1">
      <alignment horizontal="center" vertical="center"/>
    </xf>
    <xf numFmtId="164" fontId="6" fillId="3" borderId="34" xfId="1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164" fontId="6" fillId="3" borderId="18" xfId="1" applyNumberFormat="1" applyFont="1" applyFill="1" applyBorder="1" applyAlignment="1">
      <alignment horizontal="center" vertical="center"/>
    </xf>
    <xf numFmtId="164" fontId="6" fillId="3" borderId="35" xfId="1" applyNumberFormat="1" applyFont="1" applyFill="1" applyBorder="1" applyAlignment="1">
      <alignment horizontal="center" vertical="center"/>
    </xf>
    <xf numFmtId="164" fontId="6" fillId="3" borderId="36" xfId="1" applyNumberFormat="1" applyFont="1" applyFill="1" applyBorder="1" applyAlignment="1">
      <alignment horizontal="center" vertical="center"/>
    </xf>
    <xf numFmtId="164" fontId="6" fillId="3" borderId="37" xfId="1" applyNumberFormat="1" applyFont="1" applyFill="1" applyBorder="1" applyAlignment="1">
      <alignment horizontal="center" vertical="center"/>
    </xf>
    <xf numFmtId="164" fontId="6" fillId="3" borderId="0" xfId="1" applyNumberFormat="1" applyFont="1" applyFill="1" applyBorder="1" applyAlignment="1">
      <alignment horizontal="center" vertical="center"/>
    </xf>
    <xf numFmtId="164" fontId="6" fillId="3" borderId="38" xfId="1" applyNumberFormat="1" applyFont="1" applyFill="1" applyBorder="1" applyAlignment="1">
      <alignment horizontal="center" vertical="center"/>
    </xf>
    <xf numFmtId="164" fontId="13" fillId="3" borderId="20" xfId="1" applyNumberFormat="1" applyFont="1" applyFill="1" applyBorder="1" applyAlignment="1">
      <alignment horizontal="left" vertical="center" wrapText="1"/>
    </xf>
    <xf numFmtId="164" fontId="13" fillId="3" borderId="21" xfId="1" applyNumberFormat="1" applyFont="1" applyFill="1" applyBorder="1" applyAlignment="1">
      <alignment horizontal="left" vertical="center" wrapText="1"/>
    </xf>
    <xf numFmtId="164" fontId="13" fillId="3" borderId="22" xfId="1" applyNumberFormat="1" applyFont="1" applyFill="1" applyBorder="1" applyAlignment="1">
      <alignment horizontal="left" vertical="center" wrapText="1"/>
    </xf>
    <xf numFmtId="164" fontId="13" fillId="3" borderId="37" xfId="1" applyNumberFormat="1" applyFont="1" applyFill="1" applyBorder="1" applyAlignment="1">
      <alignment horizontal="left" vertical="center" wrapText="1"/>
    </xf>
    <xf numFmtId="164" fontId="13" fillId="3" borderId="0" xfId="1" applyNumberFormat="1" applyFont="1" applyFill="1" applyBorder="1" applyAlignment="1">
      <alignment horizontal="left" vertical="center" wrapText="1"/>
    </xf>
    <xf numFmtId="164" fontId="13" fillId="3" borderId="38" xfId="1" applyNumberFormat="1" applyFont="1" applyFill="1" applyBorder="1" applyAlignment="1">
      <alignment horizontal="left" vertical="center" wrapText="1"/>
    </xf>
    <xf numFmtId="164" fontId="13" fillId="3" borderId="23" xfId="1" applyNumberFormat="1" applyFont="1" applyFill="1" applyBorder="1" applyAlignment="1">
      <alignment horizontal="left" vertical="center" wrapText="1"/>
    </xf>
    <xf numFmtId="164" fontId="13" fillId="3" borderId="24" xfId="1" applyNumberFormat="1" applyFont="1" applyFill="1" applyBorder="1" applyAlignment="1">
      <alignment horizontal="left" vertical="center" wrapText="1"/>
    </xf>
    <xf numFmtId="164" fontId="13" fillId="3" borderId="25" xfId="1" applyNumberFormat="1" applyFont="1" applyFill="1" applyBorder="1" applyAlignment="1">
      <alignment horizontal="left" vertical="center" wrapText="1"/>
    </xf>
    <xf numFmtId="164" fontId="6" fillId="3" borderId="50" xfId="1" applyNumberFormat="1" applyFont="1" applyFill="1" applyBorder="1" applyAlignment="1">
      <alignment horizontal="center" vertical="center"/>
    </xf>
    <xf numFmtId="164" fontId="6" fillId="3" borderId="51" xfId="1" applyNumberFormat="1" applyFont="1" applyFill="1" applyBorder="1" applyAlignment="1">
      <alignment horizontal="center" vertical="center"/>
    </xf>
    <xf numFmtId="164" fontId="6" fillId="3" borderId="28" xfId="1" applyNumberFormat="1" applyFont="1" applyFill="1" applyBorder="1" applyAlignment="1">
      <alignment horizontal="center" vertical="center"/>
    </xf>
    <xf numFmtId="164" fontId="6" fillId="3" borderId="30" xfId="1" applyNumberFormat="1" applyFont="1" applyFill="1" applyBorder="1" applyAlignment="1">
      <alignment horizontal="center" vertical="center"/>
    </xf>
    <xf numFmtId="164" fontId="13" fillId="7" borderId="20" xfId="1" applyNumberFormat="1" applyFont="1" applyFill="1" applyBorder="1" applyAlignment="1">
      <alignment horizontal="left" vertical="center" wrapText="1"/>
    </xf>
    <xf numFmtId="164" fontId="13" fillId="7" borderId="21" xfId="1" applyNumberFormat="1" applyFont="1" applyFill="1" applyBorder="1" applyAlignment="1">
      <alignment horizontal="left" vertical="center" wrapText="1"/>
    </xf>
    <xf numFmtId="164" fontId="13" fillId="7" borderId="22" xfId="1" applyNumberFormat="1" applyFont="1" applyFill="1" applyBorder="1" applyAlignment="1">
      <alignment horizontal="left" vertical="center" wrapText="1"/>
    </xf>
    <xf numFmtId="164" fontId="13" fillId="7" borderId="37" xfId="1" applyNumberFormat="1" applyFont="1" applyFill="1" applyBorder="1" applyAlignment="1">
      <alignment horizontal="left" vertical="center" wrapText="1"/>
    </xf>
    <xf numFmtId="164" fontId="13" fillId="7" borderId="0" xfId="1" applyNumberFormat="1" applyFont="1" applyFill="1" applyBorder="1" applyAlignment="1">
      <alignment horizontal="left" vertical="center" wrapText="1"/>
    </xf>
    <xf numFmtId="164" fontId="13" fillId="7" borderId="38" xfId="1" applyNumberFormat="1" applyFont="1" applyFill="1" applyBorder="1" applyAlignment="1">
      <alignment horizontal="left" vertical="center" wrapText="1"/>
    </xf>
    <xf numFmtId="164" fontId="13" fillId="7" borderId="23" xfId="1" applyNumberFormat="1" applyFont="1" applyFill="1" applyBorder="1" applyAlignment="1">
      <alignment horizontal="left" vertical="center" wrapText="1"/>
    </xf>
    <xf numFmtId="164" fontId="13" fillId="7" borderId="24" xfId="1" applyNumberFormat="1" applyFont="1" applyFill="1" applyBorder="1" applyAlignment="1">
      <alignment horizontal="left" vertical="center" wrapText="1"/>
    </xf>
    <xf numFmtId="164" fontId="13" fillId="7" borderId="25" xfId="1" applyNumberFormat="1" applyFont="1" applyFill="1" applyBorder="1" applyAlignment="1">
      <alignment horizontal="left" vertical="center" wrapText="1"/>
    </xf>
    <xf numFmtId="164" fontId="6" fillId="7" borderId="50" xfId="1" applyNumberFormat="1" applyFont="1" applyFill="1" applyBorder="1" applyAlignment="1">
      <alignment horizontal="center" vertical="center" shrinkToFit="1"/>
    </xf>
    <xf numFmtId="164" fontId="6" fillId="7" borderId="51" xfId="1" applyNumberFormat="1" applyFont="1" applyFill="1" applyBorder="1" applyAlignment="1">
      <alignment horizontal="center" vertical="center" shrinkToFit="1"/>
    </xf>
    <xf numFmtId="164" fontId="6" fillId="7" borderId="28" xfId="1" applyNumberFormat="1" applyFont="1" applyFill="1" applyBorder="1" applyAlignment="1">
      <alignment horizontal="center" vertical="center" shrinkToFit="1"/>
    </xf>
    <xf numFmtId="164" fontId="6" fillId="7" borderId="30" xfId="1" applyNumberFormat="1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indent="2"/>
    </xf>
    <xf numFmtId="0" fontId="3" fillId="3" borderId="0" xfId="0" applyFont="1" applyFill="1" applyAlignment="1">
      <alignment horizontal="left" wrapText="1" indent="2"/>
    </xf>
    <xf numFmtId="0" fontId="2" fillId="3" borderId="0" xfId="0" applyFont="1" applyFill="1" applyAlignment="1">
      <alignment horizontal="left" vertical="center" indent="2"/>
    </xf>
    <xf numFmtId="0" fontId="40" fillId="3" borderId="0" xfId="0" applyFont="1" applyFill="1" applyAlignment="1">
      <alignment horizontal="left" vertical="center" wrapText="1" indent="32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indent="2"/>
    </xf>
    <xf numFmtId="0" fontId="2" fillId="3" borderId="0" xfId="0" applyFont="1" applyFill="1" applyAlignment="1">
      <alignment horizontal="left" vertical="top" wrapText="1" indent="2"/>
    </xf>
    <xf numFmtId="44" fontId="3" fillId="3" borderId="53" xfId="0" applyNumberFormat="1" applyFont="1" applyFill="1" applyBorder="1" applyAlignment="1">
      <alignment horizontal="center" vertical="center"/>
    </xf>
    <xf numFmtId="44" fontId="3" fillId="3" borderId="59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wrapText="1" indent="2"/>
    </xf>
    <xf numFmtId="0" fontId="2" fillId="10" borderId="39" xfId="0" applyFont="1" applyFill="1" applyBorder="1" applyAlignment="1">
      <alignment horizontal="center"/>
    </xf>
    <xf numFmtId="0" fontId="2" fillId="10" borderId="40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/>
    </xf>
    <xf numFmtId="0" fontId="2" fillId="8" borderId="40" xfId="0" applyFont="1" applyFill="1" applyBorder="1" applyAlignment="1">
      <alignment horizontal="center"/>
    </xf>
    <xf numFmtId="0" fontId="2" fillId="8" borderId="41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">
    <dxf>
      <numFmt numFmtId="165" formatCode="dd/mm/yyyy;@"/>
    </dxf>
  </dxfs>
  <tableStyles count="0" defaultTableStyle="TableStyleMedium2" defaultPivotStyle="PivotStyleLight16"/>
  <colors>
    <mruColors>
      <color rgb="FF66FF99"/>
      <color rgb="FF993366"/>
      <color rgb="FF00CC00"/>
      <color rgb="FFFFFF99"/>
      <color rgb="FF99CCFF"/>
      <color rgb="FFD1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ONTADOR - ANEXO I'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LIC ECONOMIA - ANEXO I'!A1"/><Relationship Id="rId5" Type="http://schemas.openxmlformats.org/officeDocument/2006/relationships/hyperlink" Target="#'UIF - ANEXO II'!A1"/><Relationship Id="rId4" Type="http://schemas.openxmlformats.org/officeDocument/2006/relationships/hyperlink" Target="#'AUDITORIA - ANEXO II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INICIO!A1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INICIO!A1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INICIO!A1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INICIO!A1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63644</xdr:colOff>
      <xdr:row>6</xdr:row>
      <xdr:rowOff>1023938</xdr:rowOff>
    </xdr:from>
    <xdr:to>
      <xdr:col>29</xdr:col>
      <xdr:colOff>302372</xdr:colOff>
      <xdr:row>75</xdr:row>
      <xdr:rowOff>31778</xdr:rowOff>
    </xdr:to>
    <xdr:grpSp>
      <xdr:nvGrpSpPr>
        <xdr:cNvPr id="51" name="Grupo 50">
          <a:extLst>
            <a:ext uri="{FF2B5EF4-FFF2-40B4-BE49-F238E27FC236}">
              <a16:creationId xmlns:a16="http://schemas.microsoft.com/office/drawing/2014/main" id="{A3900F52-F537-124F-5196-B85AEEB06D87}"/>
            </a:ext>
          </a:extLst>
        </xdr:cNvPr>
        <xdr:cNvGrpSpPr>
          <a:grpSpLocks noChangeAspect="1"/>
        </xdr:cNvGrpSpPr>
      </xdr:nvGrpSpPr>
      <xdr:grpSpPr>
        <a:xfrm>
          <a:off x="225569" y="2128838"/>
          <a:ext cx="21393753" cy="15790890"/>
          <a:chOff x="2111519" y="1498889"/>
          <a:chExt cx="28734328" cy="21011889"/>
        </a:xfrm>
      </xdr:grpSpPr>
      <xdr:grpSp>
        <xdr:nvGrpSpPr>
          <xdr:cNvPr id="11" name="Grupo 10">
            <a:extLst>
              <a:ext uri="{FF2B5EF4-FFF2-40B4-BE49-F238E27FC236}">
                <a16:creationId xmlns:a16="http://schemas.microsoft.com/office/drawing/2014/main" id="{02908711-9342-DAC6-5EC5-E73D53D65ED3}"/>
              </a:ext>
            </a:extLst>
          </xdr:cNvPr>
          <xdr:cNvGrpSpPr/>
        </xdr:nvGrpSpPr>
        <xdr:grpSpPr>
          <a:xfrm>
            <a:off x="2111519" y="1498889"/>
            <a:ext cx="12508491" cy="8961466"/>
            <a:chOff x="2106756" y="1460789"/>
            <a:chExt cx="12446579" cy="9018616"/>
          </a:xfrm>
        </xdr:grpSpPr>
        <xdr:pic>
          <xdr:nvPicPr>
            <xdr:cNvPr id="4" name="Imagen 3">
              <a:extLst>
                <a:ext uri="{FF2B5EF4-FFF2-40B4-BE49-F238E27FC236}">
                  <a16:creationId xmlns:a16="http://schemas.microsoft.com/office/drawing/2014/main" id="{32D3C6A5-56D3-6692-95D5-92E19B72EE8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5" name="Imagen 4">
              <a:extLst>
                <a:ext uri="{FF2B5EF4-FFF2-40B4-BE49-F238E27FC236}">
                  <a16:creationId xmlns:a16="http://schemas.microsoft.com/office/drawing/2014/main" id="{D0E6B6D2-8EB5-490B-82B8-D9930D7776A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6" name="Imagen 5">
              <a:extLst>
                <a:ext uri="{FF2B5EF4-FFF2-40B4-BE49-F238E27FC236}">
                  <a16:creationId xmlns:a16="http://schemas.microsoft.com/office/drawing/2014/main" id="{79F2405A-A0CE-41F5-ACE1-F0BCACD956C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D70D9E2C-0E7D-4244-AA31-E69B2ACD0E1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B131F62D-0B6B-467E-B429-7CE5C321D87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10" name="Imagen 9">
              <a:extLst>
                <a:ext uri="{FF2B5EF4-FFF2-40B4-BE49-F238E27FC236}">
                  <a16:creationId xmlns:a16="http://schemas.microsoft.com/office/drawing/2014/main" id="{13B906A4-6A73-4F88-BF50-AD84883C774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13" name="Grupo 12">
            <a:extLst>
              <a:ext uri="{FF2B5EF4-FFF2-40B4-BE49-F238E27FC236}">
                <a16:creationId xmlns:a16="http://schemas.microsoft.com/office/drawing/2014/main" id="{AE4F9441-E389-47CF-9316-10229641956B}"/>
              </a:ext>
            </a:extLst>
          </xdr:cNvPr>
          <xdr:cNvGrpSpPr/>
        </xdr:nvGrpSpPr>
        <xdr:grpSpPr>
          <a:xfrm>
            <a:off x="2111519" y="13549312"/>
            <a:ext cx="12508491" cy="8961466"/>
            <a:chOff x="2106756" y="1460789"/>
            <a:chExt cx="12446579" cy="9018616"/>
          </a:xfrm>
        </xdr:grpSpPr>
        <xdr:pic>
          <xdr:nvPicPr>
            <xdr:cNvPr id="14" name="Imagen 13">
              <a:extLst>
                <a:ext uri="{FF2B5EF4-FFF2-40B4-BE49-F238E27FC236}">
                  <a16:creationId xmlns:a16="http://schemas.microsoft.com/office/drawing/2014/main" id="{64CB1BCF-B9E1-C991-5937-390620EAFC7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15" name="Imagen 14">
              <a:extLst>
                <a:ext uri="{FF2B5EF4-FFF2-40B4-BE49-F238E27FC236}">
                  <a16:creationId xmlns:a16="http://schemas.microsoft.com/office/drawing/2014/main" id="{6E4E5A87-3DBA-147E-D0F5-B80B03DD226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19" name="Imagen 18">
              <a:extLst>
                <a:ext uri="{FF2B5EF4-FFF2-40B4-BE49-F238E27FC236}">
                  <a16:creationId xmlns:a16="http://schemas.microsoft.com/office/drawing/2014/main" id="{814E79FE-5716-F306-C2F5-3A8AE016087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20" name="Imagen 19">
              <a:extLst>
                <a:ext uri="{FF2B5EF4-FFF2-40B4-BE49-F238E27FC236}">
                  <a16:creationId xmlns:a16="http://schemas.microsoft.com/office/drawing/2014/main" id="{CC2263D9-F006-2951-3AC6-347CDD928DC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21" name="Imagen 20">
              <a:extLst>
                <a:ext uri="{FF2B5EF4-FFF2-40B4-BE49-F238E27FC236}">
                  <a16:creationId xmlns:a16="http://schemas.microsoft.com/office/drawing/2014/main" id="{9FDFCEF9-D071-83F4-9B94-2397C2B722F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22" name="Imagen 21">
              <a:extLst>
                <a:ext uri="{FF2B5EF4-FFF2-40B4-BE49-F238E27FC236}">
                  <a16:creationId xmlns:a16="http://schemas.microsoft.com/office/drawing/2014/main" id="{E0841E68-FBCE-C22D-F465-C9EA072779F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37" name="Grupo 36">
            <a:extLst>
              <a:ext uri="{FF2B5EF4-FFF2-40B4-BE49-F238E27FC236}">
                <a16:creationId xmlns:a16="http://schemas.microsoft.com/office/drawing/2014/main" id="{66311682-C52F-4C17-B361-BB79A895E23B}"/>
              </a:ext>
            </a:extLst>
          </xdr:cNvPr>
          <xdr:cNvGrpSpPr/>
        </xdr:nvGrpSpPr>
        <xdr:grpSpPr>
          <a:xfrm>
            <a:off x="18337356" y="1498889"/>
            <a:ext cx="12508491" cy="8961466"/>
            <a:chOff x="2106756" y="1460789"/>
            <a:chExt cx="12446579" cy="9018616"/>
          </a:xfrm>
        </xdr:grpSpPr>
        <xdr:pic>
          <xdr:nvPicPr>
            <xdr:cNvPr id="38" name="Imagen 37">
              <a:extLst>
                <a:ext uri="{FF2B5EF4-FFF2-40B4-BE49-F238E27FC236}">
                  <a16:creationId xmlns:a16="http://schemas.microsoft.com/office/drawing/2014/main" id="{DFEA6CF2-34C4-22B3-2DEB-4B1E6961E3B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39" name="Imagen 38">
              <a:extLst>
                <a:ext uri="{FF2B5EF4-FFF2-40B4-BE49-F238E27FC236}">
                  <a16:creationId xmlns:a16="http://schemas.microsoft.com/office/drawing/2014/main" id="{03BD6DB0-F277-3FE8-13F7-4949A425231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40" name="Imagen 39">
              <a:extLst>
                <a:ext uri="{FF2B5EF4-FFF2-40B4-BE49-F238E27FC236}">
                  <a16:creationId xmlns:a16="http://schemas.microsoft.com/office/drawing/2014/main" id="{28FE704B-0DC9-D9BE-2E20-4D4255D3E1C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41" name="Imagen 40">
              <a:extLst>
                <a:ext uri="{FF2B5EF4-FFF2-40B4-BE49-F238E27FC236}">
                  <a16:creationId xmlns:a16="http://schemas.microsoft.com/office/drawing/2014/main" id="{7F6528AF-B1BB-C9A2-3574-AD7813738FD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42" name="Imagen 41">
              <a:extLst>
                <a:ext uri="{FF2B5EF4-FFF2-40B4-BE49-F238E27FC236}">
                  <a16:creationId xmlns:a16="http://schemas.microsoft.com/office/drawing/2014/main" id="{CC43045B-31A2-91B4-C9D1-386ED251E75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43" name="Imagen 42">
              <a:extLst>
                <a:ext uri="{FF2B5EF4-FFF2-40B4-BE49-F238E27FC236}">
                  <a16:creationId xmlns:a16="http://schemas.microsoft.com/office/drawing/2014/main" id="{2EEC5A7C-6A78-F185-E590-EF141719CA9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44" name="Grupo 43">
            <a:extLst>
              <a:ext uri="{FF2B5EF4-FFF2-40B4-BE49-F238E27FC236}">
                <a16:creationId xmlns:a16="http://schemas.microsoft.com/office/drawing/2014/main" id="{9E9B6311-9D47-4BE4-BBEC-F5B2692AC76C}"/>
              </a:ext>
            </a:extLst>
          </xdr:cNvPr>
          <xdr:cNvGrpSpPr/>
        </xdr:nvGrpSpPr>
        <xdr:grpSpPr>
          <a:xfrm>
            <a:off x="18337356" y="13549312"/>
            <a:ext cx="12508491" cy="8961466"/>
            <a:chOff x="2106756" y="1460789"/>
            <a:chExt cx="12446579" cy="9018616"/>
          </a:xfrm>
        </xdr:grpSpPr>
        <xdr:pic>
          <xdr:nvPicPr>
            <xdr:cNvPr id="45" name="Imagen 44">
              <a:extLst>
                <a:ext uri="{FF2B5EF4-FFF2-40B4-BE49-F238E27FC236}">
                  <a16:creationId xmlns:a16="http://schemas.microsoft.com/office/drawing/2014/main" id="{AC323A38-7690-151D-0AA0-F1C86F56AC5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46" name="Imagen 45">
              <a:extLst>
                <a:ext uri="{FF2B5EF4-FFF2-40B4-BE49-F238E27FC236}">
                  <a16:creationId xmlns:a16="http://schemas.microsoft.com/office/drawing/2014/main" id="{3DEB0391-5702-44C9-97FB-00D346C08B4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47" name="Imagen 46">
              <a:extLst>
                <a:ext uri="{FF2B5EF4-FFF2-40B4-BE49-F238E27FC236}">
                  <a16:creationId xmlns:a16="http://schemas.microsoft.com/office/drawing/2014/main" id="{C55FFE15-C7BB-6602-2EEC-DD86E45FF2B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48" name="Imagen 47">
              <a:extLst>
                <a:ext uri="{FF2B5EF4-FFF2-40B4-BE49-F238E27FC236}">
                  <a16:creationId xmlns:a16="http://schemas.microsoft.com/office/drawing/2014/main" id="{3C6C863D-43C7-D141-D341-5561782DD74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49" name="Imagen 48">
              <a:extLst>
                <a:ext uri="{FF2B5EF4-FFF2-40B4-BE49-F238E27FC236}">
                  <a16:creationId xmlns:a16="http://schemas.microsoft.com/office/drawing/2014/main" id="{B3FAD2FF-C604-ECFE-DF6C-FC6539C43FE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50" name="Imagen 49">
              <a:extLst>
                <a:ext uri="{FF2B5EF4-FFF2-40B4-BE49-F238E27FC236}">
                  <a16:creationId xmlns:a16="http://schemas.microsoft.com/office/drawing/2014/main" id="{448A447D-4DC7-85C7-73EF-A0DFAED2DBB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</xdr:grpSp>
    <xdr:clientData fPrintsWithSheet="0"/>
  </xdr:twoCellAnchor>
  <xdr:twoCellAnchor editAs="oneCell">
    <xdr:from>
      <xdr:col>1</xdr:col>
      <xdr:colOff>19050</xdr:colOff>
      <xdr:row>0</xdr:row>
      <xdr:rowOff>76200</xdr:rowOff>
    </xdr:from>
    <xdr:to>
      <xdr:col>4</xdr:col>
      <xdr:colOff>352425</xdr:colOff>
      <xdr:row>5</xdr:row>
      <xdr:rowOff>40005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7CA3A0-4E42-0FEF-E00A-9EE5B8D63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76200"/>
          <a:ext cx="2876550" cy="878205"/>
        </a:xfrm>
        <a:prstGeom prst="rect">
          <a:avLst/>
        </a:prstGeom>
      </xdr:spPr>
    </xdr:pic>
    <xdr:clientData/>
  </xdr:twoCellAnchor>
  <xdr:twoCellAnchor>
    <xdr:from>
      <xdr:col>7</xdr:col>
      <xdr:colOff>276225</xdr:colOff>
      <xdr:row>13</xdr:row>
      <xdr:rowOff>314325</xdr:rowOff>
    </xdr:from>
    <xdr:to>
      <xdr:col>7</xdr:col>
      <xdr:colOff>676275</xdr:colOff>
      <xdr:row>14</xdr:row>
      <xdr:rowOff>95250</xdr:rowOff>
    </xdr:to>
    <xdr:sp macro="[0]!HON_CONT" textlink="">
      <xdr:nvSpPr>
        <xdr:cNvPr id="9" name="Rectángulo: esquinas redondeadas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C8949C-8EA9-DEB3-77BA-7DB67D1E0386}"/>
            </a:ext>
          </a:extLst>
        </xdr:cNvPr>
        <xdr:cNvSpPr/>
      </xdr:nvSpPr>
      <xdr:spPr>
        <a:xfrm>
          <a:off x="5610225" y="4057650"/>
          <a:ext cx="400050" cy="40005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AR" sz="1400"/>
            <a:t>ir</a:t>
          </a:r>
        </a:p>
      </xdr:txBody>
    </xdr:sp>
    <xdr:clientData/>
  </xdr:twoCellAnchor>
  <xdr:twoCellAnchor>
    <xdr:from>
      <xdr:col>7</xdr:col>
      <xdr:colOff>276225</xdr:colOff>
      <xdr:row>14</xdr:row>
      <xdr:rowOff>257175</xdr:rowOff>
    </xdr:from>
    <xdr:to>
      <xdr:col>7</xdr:col>
      <xdr:colOff>676275</xdr:colOff>
      <xdr:row>15</xdr:row>
      <xdr:rowOff>38100</xdr:rowOff>
    </xdr:to>
    <xdr:sp macro="[0]!HON_CONT" textlink="">
      <xdr:nvSpPr>
        <xdr:cNvPr id="16" name="Rectángulo: esquinas redondeada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CA5D8D-4C2B-40A2-A46A-4CB810F22822}"/>
            </a:ext>
          </a:extLst>
        </xdr:cNvPr>
        <xdr:cNvSpPr/>
      </xdr:nvSpPr>
      <xdr:spPr>
        <a:xfrm>
          <a:off x="5610225" y="4619625"/>
          <a:ext cx="400050" cy="40005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AR" sz="1400"/>
            <a:t>ir</a:t>
          </a:r>
        </a:p>
      </xdr:txBody>
    </xdr:sp>
    <xdr:clientData/>
  </xdr:twoCellAnchor>
  <xdr:twoCellAnchor>
    <xdr:from>
      <xdr:col>7</xdr:col>
      <xdr:colOff>276225</xdr:colOff>
      <xdr:row>15</xdr:row>
      <xdr:rowOff>247650</xdr:rowOff>
    </xdr:from>
    <xdr:to>
      <xdr:col>7</xdr:col>
      <xdr:colOff>676275</xdr:colOff>
      <xdr:row>16</xdr:row>
      <xdr:rowOff>28575</xdr:rowOff>
    </xdr:to>
    <xdr:sp macro="[0]!HON_CONT" textlink="">
      <xdr:nvSpPr>
        <xdr:cNvPr id="17" name="Rectángulo: esquinas redondeadas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D0B5C3B-5B8B-4076-B62C-07D022F9EFE2}"/>
            </a:ext>
          </a:extLst>
        </xdr:cNvPr>
        <xdr:cNvSpPr/>
      </xdr:nvSpPr>
      <xdr:spPr>
        <a:xfrm>
          <a:off x="5610225" y="5229225"/>
          <a:ext cx="400050" cy="40005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AR" sz="1400"/>
            <a:t>ir</a:t>
          </a:r>
        </a:p>
      </xdr:txBody>
    </xdr:sp>
    <xdr:clientData/>
  </xdr:twoCellAnchor>
  <xdr:twoCellAnchor>
    <xdr:from>
      <xdr:col>7</xdr:col>
      <xdr:colOff>276225</xdr:colOff>
      <xdr:row>16</xdr:row>
      <xdr:rowOff>247650</xdr:rowOff>
    </xdr:from>
    <xdr:to>
      <xdr:col>7</xdr:col>
      <xdr:colOff>676275</xdr:colOff>
      <xdr:row>17</xdr:row>
      <xdr:rowOff>28575</xdr:rowOff>
    </xdr:to>
    <xdr:sp macro="[0]!HON_CONT" textlink="">
      <xdr:nvSpPr>
        <xdr:cNvPr id="18" name="Rectángulo: esquinas redondeadas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F77DF5E-8D89-977C-E040-35793C2DA8F3}"/>
            </a:ext>
          </a:extLst>
        </xdr:cNvPr>
        <xdr:cNvSpPr/>
      </xdr:nvSpPr>
      <xdr:spPr>
        <a:xfrm>
          <a:off x="5610225" y="5848350"/>
          <a:ext cx="400050" cy="40005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AR" sz="1400"/>
            <a:t>ir</a:t>
          </a:r>
        </a:p>
      </xdr:txBody>
    </xdr:sp>
    <xdr:clientData/>
  </xdr:twoCellAnchor>
  <xdr:twoCellAnchor editAs="absolute">
    <xdr:from>
      <xdr:col>1</xdr:col>
      <xdr:colOff>49360</xdr:colOff>
      <xdr:row>83</xdr:row>
      <xdr:rowOff>57122</xdr:rowOff>
    </xdr:from>
    <xdr:to>
      <xdr:col>29</xdr:col>
      <xdr:colOff>288088</xdr:colOff>
      <xdr:row>165</xdr:row>
      <xdr:rowOff>160337</xdr:rowOff>
    </xdr:to>
    <xdr:grpSp>
      <xdr:nvGrpSpPr>
        <xdr:cNvPr id="52" name="Grupo 51">
          <a:extLst>
            <a:ext uri="{FF2B5EF4-FFF2-40B4-BE49-F238E27FC236}">
              <a16:creationId xmlns:a16="http://schemas.microsoft.com/office/drawing/2014/main" id="{DDE3F94C-EA1C-4763-9480-0C74C3DC3B74}"/>
            </a:ext>
          </a:extLst>
        </xdr:cNvPr>
        <xdr:cNvGrpSpPr>
          <a:grpSpLocks noChangeAspect="1"/>
        </xdr:cNvGrpSpPr>
      </xdr:nvGrpSpPr>
      <xdr:grpSpPr>
        <a:xfrm>
          <a:off x="211285" y="19469072"/>
          <a:ext cx="21393753" cy="15724215"/>
          <a:chOff x="2111519" y="1498889"/>
          <a:chExt cx="28734328" cy="21011889"/>
        </a:xfrm>
      </xdr:grpSpPr>
      <xdr:grpSp>
        <xdr:nvGrpSpPr>
          <xdr:cNvPr id="53" name="Grupo 52">
            <a:extLst>
              <a:ext uri="{FF2B5EF4-FFF2-40B4-BE49-F238E27FC236}">
                <a16:creationId xmlns:a16="http://schemas.microsoft.com/office/drawing/2014/main" id="{07EDBDC5-88A5-6113-859D-54259D5A4C0D}"/>
              </a:ext>
            </a:extLst>
          </xdr:cNvPr>
          <xdr:cNvGrpSpPr/>
        </xdr:nvGrpSpPr>
        <xdr:grpSpPr>
          <a:xfrm>
            <a:off x="2111519" y="1498889"/>
            <a:ext cx="12508491" cy="8961466"/>
            <a:chOff x="2106756" y="1460789"/>
            <a:chExt cx="12446579" cy="9018616"/>
          </a:xfrm>
        </xdr:grpSpPr>
        <xdr:pic>
          <xdr:nvPicPr>
            <xdr:cNvPr id="75" name="Imagen 74">
              <a:extLst>
                <a:ext uri="{FF2B5EF4-FFF2-40B4-BE49-F238E27FC236}">
                  <a16:creationId xmlns:a16="http://schemas.microsoft.com/office/drawing/2014/main" id="{3509D1EF-F495-CC6C-3FE9-D61030ED63D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76" name="Imagen 75">
              <a:extLst>
                <a:ext uri="{FF2B5EF4-FFF2-40B4-BE49-F238E27FC236}">
                  <a16:creationId xmlns:a16="http://schemas.microsoft.com/office/drawing/2014/main" id="{5796BBAF-20F6-DC32-ED8A-D4B45AED47A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77" name="Imagen 76">
              <a:extLst>
                <a:ext uri="{FF2B5EF4-FFF2-40B4-BE49-F238E27FC236}">
                  <a16:creationId xmlns:a16="http://schemas.microsoft.com/office/drawing/2014/main" id="{D3D481B0-6DC7-C949-7B8F-42043A8D845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78" name="Imagen 77">
              <a:extLst>
                <a:ext uri="{FF2B5EF4-FFF2-40B4-BE49-F238E27FC236}">
                  <a16:creationId xmlns:a16="http://schemas.microsoft.com/office/drawing/2014/main" id="{555C39FE-4B66-3B6C-2264-4408F7D00E3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79" name="Imagen 78">
              <a:extLst>
                <a:ext uri="{FF2B5EF4-FFF2-40B4-BE49-F238E27FC236}">
                  <a16:creationId xmlns:a16="http://schemas.microsoft.com/office/drawing/2014/main" id="{F50557B4-417F-DDBF-9EEB-810440D268E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80" name="Imagen 79">
              <a:extLst>
                <a:ext uri="{FF2B5EF4-FFF2-40B4-BE49-F238E27FC236}">
                  <a16:creationId xmlns:a16="http://schemas.microsoft.com/office/drawing/2014/main" id="{AE951B7B-155A-168E-F250-A4C2C7AF0E4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54" name="Grupo 53">
            <a:extLst>
              <a:ext uri="{FF2B5EF4-FFF2-40B4-BE49-F238E27FC236}">
                <a16:creationId xmlns:a16="http://schemas.microsoft.com/office/drawing/2014/main" id="{4D9FB54D-685D-64A2-D777-6AE2502F4B5D}"/>
              </a:ext>
            </a:extLst>
          </xdr:cNvPr>
          <xdr:cNvGrpSpPr/>
        </xdr:nvGrpSpPr>
        <xdr:grpSpPr>
          <a:xfrm>
            <a:off x="2111519" y="13549312"/>
            <a:ext cx="12508491" cy="8961466"/>
            <a:chOff x="2106756" y="1460789"/>
            <a:chExt cx="12446579" cy="9018616"/>
          </a:xfrm>
        </xdr:grpSpPr>
        <xdr:pic>
          <xdr:nvPicPr>
            <xdr:cNvPr id="69" name="Imagen 68">
              <a:extLst>
                <a:ext uri="{FF2B5EF4-FFF2-40B4-BE49-F238E27FC236}">
                  <a16:creationId xmlns:a16="http://schemas.microsoft.com/office/drawing/2014/main" id="{B7728D2F-E2A5-0865-2F2D-E61B6FC9058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70" name="Imagen 69">
              <a:extLst>
                <a:ext uri="{FF2B5EF4-FFF2-40B4-BE49-F238E27FC236}">
                  <a16:creationId xmlns:a16="http://schemas.microsoft.com/office/drawing/2014/main" id="{B8AA13EB-719A-2C6D-F0B5-477AD3E0F51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71" name="Imagen 70">
              <a:extLst>
                <a:ext uri="{FF2B5EF4-FFF2-40B4-BE49-F238E27FC236}">
                  <a16:creationId xmlns:a16="http://schemas.microsoft.com/office/drawing/2014/main" id="{7D0515FF-2F82-1DDB-90F9-B790A3472F2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72" name="Imagen 71">
              <a:extLst>
                <a:ext uri="{FF2B5EF4-FFF2-40B4-BE49-F238E27FC236}">
                  <a16:creationId xmlns:a16="http://schemas.microsoft.com/office/drawing/2014/main" id="{1FAE848C-39C4-6D5A-9A9D-4FC1F26BCDA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73" name="Imagen 72">
              <a:extLst>
                <a:ext uri="{FF2B5EF4-FFF2-40B4-BE49-F238E27FC236}">
                  <a16:creationId xmlns:a16="http://schemas.microsoft.com/office/drawing/2014/main" id="{55AD9D10-472B-6745-EC9D-71A6D7E10F3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74" name="Imagen 73">
              <a:extLst>
                <a:ext uri="{FF2B5EF4-FFF2-40B4-BE49-F238E27FC236}">
                  <a16:creationId xmlns:a16="http://schemas.microsoft.com/office/drawing/2014/main" id="{C80E2C0A-8B8A-4B3A-887E-B0CE79256BF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55" name="Grupo 54">
            <a:extLst>
              <a:ext uri="{FF2B5EF4-FFF2-40B4-BE49-F238E27FC236}">
                <a16:creationId xmlns:a16="http://schemas.microsoft.com/office/drawing/2014/main" id="{5C10003D-1BE3-86BF-0B0F-4FB12DF06FA3}"/>
              </a:ext>
            </a:extLst>
          </xdr:cNvPr>
          <xdr:cNvGrpSpPr/>
        </xdr:nvGrpSpPr>
        <xdr:grpSpPr>
          <a:xfrm>
            <a:off x="18337356" y="1498889"/>
            <a:ext cx="12508491" cy="8961466"/>
            <a:chOff x="2106756" y="1460789"/>
            <a:chExt cx="12446579" cy="9018616"/>
          </a:xfrm>
        </xdr:grpSpPr>
        <xdr:pic>
          <xdr:nvPicPr>
            <xdr:cNvPr id="63" name="Imagen 62">
              <a:extLst>
                <a:ext uri="{FF2B5EF4-FFF2-40B4-BE49-F238E27FC236}">
                  <a16:creationId xmlns:a16="http://schemas.microsoft.com/office/drawing/2014/main" id="{5B9C45EC-FE34-92BB-B440-6FACD1E0070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64" name="Imagen 63">
              <a:extLst>
                <a:ext uri="{FF2B5EF4-FFF2-40B4-BE49-F238E27FC236}">
                  <a16:creationId xmlns:a16="http://schemas.microsoft.com/office/drawing/2014/main" id="{4E0F9812-3348-0FAD-EA9B-7C683018FA1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65" name="Imagen 64">
              <a:extLst>
                <a:ext uri="{FF2B5EF4-FFF2-40B4-BE49-F238E27FC236}">
                  <a16:creationId xmlns:a16="http://schemas.microsoft.com/office/drawing/2014/main" id="{FD68BFBE-D499-C30C-AD12-165A867FB6F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66" name="Imagen 65">
              <a:extLst>
                <a:ext uri="{FF2B5EF4-FFF2-40B4-BE49-F238E27FC236}">
                  <a16:creationId xmlns:a16="http://schemas.microsoft.com/office/drawing/2014/main" id="{3D83941A-AADF-FB83-1343-D621D1C0661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67" name="Imagen 66">
              <a:extLst>
                <a:ext uri="{FF2B5EF4-FFF2-40B4-BE49-F238E27FC236}">
                  <a16:creationId xmlns:a16="http://schemas.microsoft.com/office/drawing/2014/main" id="{F3312F6F-0714-E092-25B5-75344A0B9C9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68" name="Imagen 67">
              <a:extLst>
                <a:ext uri="{FF2B5EF4-FFF2-40B4-BE49-F238E27FC236}">
                  <a16:creationId xmlns:a16="http://schemas.microsoft.com/office/drawing/2014/main" id="{D558ADB3-0F3E-D1D0-F736-2E61B7B5C8C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56" name="Grupo 55">
            <a:extLst>
              <a:ext uri="{FF2B5EF4-FFF2-40B4-BE49-F238E27FC236}">
                <a16:creationId xmlns:a16="http://schemas.microsoft.com/office/drawing/2014/main" id="{034A6723-DF2E-4C15-6CE1-698D7490D6A0}"/>
              </a:ext>
            </a:extLst>
          </xdr:cNvPr>
          <xdr:cNvGrpSpPr/>
        </xdr:nvGrpSpPr>
        <xdr:grpSpPr>
          <a:xfrm>
            <a:off x="18337356" y="13549312"/>
            <a:ext cx="12508491" cy="8961466"/>
            <a:chOff x="2106756" y="1460789"/>
            <a:chExt cx="12446579" cy="9018616"/>
          </a:xfrm>
        </xdr:grpSpPr>
        <xdr:pic>
          <xdr:nvPicPr>
            <xdr:cNvPr id="57" name="Imagen 56">
              <a:extLst>
                <a:ext uri="{FF2B5EF4-FFF2-40B4-BE49-F238E27FC236}">
                  <a16:creationId xmlns:a16="http://schemas.microsoft.com/office/drawing/2014/main" id="{43D7B245-F54E-1767-4F0E-18FE7D4DA83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58" name="Imagen 57">
              <a:extLst>
                <a:ext uri="{FF2B5EF4-FFF2-40B4-BE49-F238E27FC236}">
                  <a16:creationId xmlns:a16="http://schemas.microsoft.com/office/drawing/2014/main" id="{16E8D76E-7A9F-5B1E-5D0C-95D5627F698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59" name="Imagen 58">
              <a:extLst>
                <a:ext uri="{FF2B5EF4-FFF2-40B4-BE49-F238E27FC236}">
                  <a16:creationId xmlns:a16="http://schemas.microsoft.com/office/drawing/2014/main" id="{59836166-32B7-DD4E-4B22-B9354DF8095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60" name="Imagen 59">
              <a:extLst>
                <a:ext uri="{FF2B5EF4-FFF2-40B4-BE49-F238E27FC236}">
                  <a16:creationId xmlns:a16="http://schemas.microsoft.com/office/drawing/2014/main" id="{14177184-37E8-3919-A57B-6F4A4003C1C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61" name="Imagen 60">
              <a:extLst>
                <a:ext uri="{FF2B5EF4-FFF2-40B4-BE49-F238E27FC236}">
                  <a16:creationId xmlns:a16="http://schemas.microsoft.com/office/drawing/2014/main" id="{E957CB39-0DAA-4BA6-A953-DC12D13139F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62" name="Imagen 61">
              <a:extLst>
                <a:ext uri="{FF2B5EF4-FFF2-40B4-BE49-F238E27FC236}">
                  <a16:creationId xmlns:a16="http://schemas.microsoft.com/office/drawing/2014/main" id="{FE4AF5D2-89B0-7438-5AD0-611E80F6273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0</xdr:rowOff>
    </xdr:from>
    <xdr:to>
      <xdr:col>1</xdr:col>
      <xdr:colOff>2419349</xdr:colOff>
      <xdr:row>3</xdr:row>
      <xdr:rowOff>79561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28EFCD-5F95-4BC4-822D-9268D4677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0"/>
          <a:ext cx="2333625" cy="879661"/>
        </a:xfrm>
        <a:prstGeom prst="rect">
          <a:avLst/>
        </a:prstGeom>
      </xdr:spPr>
    </xdr:pic>
    <xdr:clientData/>
  </xdr:twoCellAnchor>
  <xdr:twoCellAnchor>
    <xdr:from>
      <xdr:col>9</xdr:col>
      <xdr:colOff>838200</xdr:colOff>
      <xdr:row>0</xdr:row>
      <xdr:rowOff>17369</xdr:rowOff>
    </xdr:from>
    <xdr:to>
      <xdr:col>11</xdr:col>
      <xdr:colOff>2803</xdr:colOff>
      <xdr:row>1</xdr:row>
      <xdr:rowOff>150719</xdr:rowOff>
    </xdr:to>
    <xdr:sp macro="[0]!VOLVER" textlink="">
      <xdr:nvSpPr>
        <xdr:cNvPr id="3" name="Flecha: hacia la izqui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26A990-54E2-3F55-5C3D-B1C1B529367D}"/>
            </a:ext>
          </a:extLst>
        </xdr:cNvPr>
        <xdr:cNvSpPr/>
      </xdr:nvSpPr>
      <xdr:spPr>
        <a:xfrm>
          <a:off x="11639550" y="17369"/>
          <a:ext cx="860053" cy="552450"/>
        </a:xfrm>
        <a:prstGeom prst="leftArrow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s-AR" sz="1100"/>
            <a:t>VOLVER</a:t>
          </a:r>
        </a:p>
      </xdr:txBody>
    </xdr:sp>
    <xdr:clientData/>
  </xdr:twoCellAnchor>
  <xdr:twoCellAnchor editAs="absolute">
    <xdr:from>
      <xdr:col>1</xdr:col>
      <xdr:colOff>100381</xdr:colOff>
      <xdr:row>7</xdr:row>
      <xdr:rowOff>123825</xdr:rowOff>
    </xdr:from>
    <xdr:to>
      <xdr:col>17</xdr:col>
      <xdr:colOff>343502</xdr:colOff>
      <xdr:row>58</xdr:row>
      <xdr:rowOff>131790</xdr:rowOff>
    </xdr:to>
    <xdr:grpSp>
      <xdr:nvGrpSpPr>
        <xdr:cNvPr id="62" name="Grupo 61">
          <a:extLst>
            <a:ext uri="{FF2B5EF4-FFF2-40B4-BE49-F238E27FC236}">
              <a16:creationId xmlns:a16="http://schemas.microsoft.com/office/drawing/2014/main" id="{FE4E900C-8375-4154-8F96-5EFFC45E3238}"/>
            </a:ext>
          </a:extLst>
        </xdr:cNvPr>
        <xdr:cNvGrpSpPr>
          <a:grpSpLocks noChangeAspect="1"/>
        </xdr:cNvGrpSpPr>
      </xdr:nvGrpSpPr>
      <xdr:grpSpPr>
        <a:xfrm>
          <a:off x="300406" y="1828800"/>
          <a:ext cx="16835671" cy="12419040"/>
          <a:chOff x="2111519" y="1498889"/>
          <a:chExt cx="28734328" cy="21011889"/>
        </a:xfrm>
      </xdr:grpSpPr>
      <xdr:grpSp>
        <xdr:nvGrpSpPr>
          <xdr:cNvPr id="63" name="Grupo 62">
            <a:extLst>
              <a:ext uri="{FF2B5EF4-FFF2-40B4-BE49-F238E27FC236}">
                <a16:creationId xmlns:a16="http://schemas.microsoft.com/office/drawing/2014/main" id="{E8CE9241-C5C9-C9C2-9453-1D0FAB41F75D}"/>
              </a:ext>
            </a:extLst>
          </xdr:cNvPr>
          <xdr:cNvGrpSpPr/>
        </xdr:nvGrpSpPr>
        <xdr:grpSpPr>
          <a:xfrm>
            <a:off x="2111519" y="1498889"/>
            <a:ext cx="12508491" cy="8961466"/>
            <a:chOff x="2106756" y="1460789"/>
            <a:chExt cx="12446579" cy="9018616"/>
          </a:xfrm>
        </xdr:grpSpPr>
        <xdr:pic>
          <xdr:nvPicPr>
            <xdr:cNvPr id="85" name="Imagen 84">
              <a:extLst>
                <a:ext uri="{FF2B5EF4-FFF2-40B4-BE49-F238E27FC236}">
                  <a16:creationId xmlns:a16="http://schemas.microsoft.com/office/drawing/2014/main" id="{A8C714E6-95BF-7291-9D00-AE5711B66E7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86" name="Imagen 85">
              <a:extLst>
                <a:ext uri="{FF2B5EF4-FFF2-40B4-BE49-F238E27FC236}">
                  <a16:creationId xmlns:a16="http://schemas.microsoft.com/office/drawing/2014/main" id="{D2CDAD4D-788E-D128-9F10-E92924650CF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87" name="Imagen 86">
              <a:extLst>
                <a:ext uri="{FF2B5EF4-FFF2-40B4-BE49-F238E27FC236}">
                  <a16:creationId xmlns:a16="http://schemas.microsoft.com/office/drawing/2014/main" id="{CF444D35-04DF-47E5-68EE-69909DCD9F5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88" name="Imagen 87">
              <a:extLst>
                <a:ext uri="{FF2B5EF4-FFF2-40B4-BE49-F238E27FC236}">
                  <a16:creationId xmlns:a16="http://schemas.microsoft.com/office/drawing/2014/main" id="{C9EBDF43-076E-7A12-6765-664650D20BF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89" name="Imagen 88">
              <a:extLst>
                <a:ext uri="{FF2B5EF4-FFF2-40B4-BE49-F238E27FC236}">
                  <a16:creationId xmlns:a16="http://schemas.microsoft.com/office/drawing/2014/main" id="{31828E22-C1C3-4207-2AC1-604A67BD9EF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90" name="Imagen 89">
              <a:extLst>
                <a:ext uri="{FF2B5EF4-FFF2-40B4-BE49-F238E27FC236}">
                  <a16:creationId xmlns:a16="http://schemas.microsoft.com/office/drawing/2014/main" id="{ECD675E9-9D9C-BF85-794D-FAD7F42A795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64" name="Grupo 63">
            <a:extLst>
              <a:ext uri="{FF2B5EF4-FFF2-40B4-BE49-F238E27FC236}">
                <a16:creationId xmlns:a16="http://schemas.microsoft.com/office/drawing/2014/main" id="{EE733FC7-7C06-AE15-D555-3B17FE5AA6CC}"/>
              </a:ext>
            </a:extLst>
          </xdr:cNvPr>
          <xdr:cNvGrpSpPr/>
        </xdr:nvGrpSpPr>
        <xdr:grpSpPr>
          <a:xfrm>
            <a:off x="2111519" y="13549312"/>
            <a:ext cx="12508491" cy="8961466"/>
            <a:chOff x="2106756" y="1460789"/>
            <a:chExt cx="12446579" cy="9018616"/>
          </a:xfrm>
        </xdr:grpSpPr>
        <xdr:pic>
          <xdr:nvPicPr>
            <xdr:cNvPr id="79" name="Imagen 78">
              <a:extLst>
                <a:ext uri="{FF2B5EF4-FFF2-40B4-BE49-F238E27FC236}">
                  <a16:creationId xmlns:a16="http://schemas.microsoft.com/office/drawing/2014/main" id="{8D71B19E-62DC-ED4E-9B69-59EE535FCCA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80" name="Imagen 79">
              <a:extLst>
                <a:ext uri="{FF2B5EF4-FFF2-40B4-BE49-F238E27FC236}">
                  <a16:creationId xmlns:a16="http://schemas.microsoft.com/office/drawing/2014/main" id="{791117E0-C311-4B65-C788-41CE2099CD6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81" name="Imagen 80">
              <a:extLst>
                <a:ext uri="{FF2B5EF4-FFF2-40B4-BE49-F238E27FC236}">
                  <a16:creationId xmlns:a16="http://schemas.microsoft.com/office/drawing/2014/main" id="{45744B4C-BFAD-1EDC-0BEB-9D8793577D3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82" name="Imagen 81">
              <a:extLst>
                <a:ext uri="{FF2B5EF4-FFF2-40B4-BE49-F238E27FC236}">
                  <a16:creationId xmlns:a16="http://schemas.microsoft.com/office/drawing/2014/main" id="{D9E34217-AA2B-C28B-7AC9-F1BE8CBD3E9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83" name="Imagen 82">
              <a:extLst>
                <a:ext uri="{FF2B5EF4-FFF2-40B4-BE49-F238E27FC236}">
                  <a16:creationId xmlns:a16="http://schemas.microsoft.com/office/drawing/2014/main" id="{49A1EBE0-7F44-8A47-DBD1-C4FEB38DAC7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84" name="Imagen 83">
              <a:extLst>
                <a:ext uri="{FF2B5EF4-FFF2-40B4-BE49-F238E27FC236}">
                  <a16:creationId xmlns:a16="http://schemas.microsoft.com/office/drawing/2014/main" id="{A6584085-6E72-0E37-8907-1F7A832A58B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65" name="Grupo 64">
            <a:extLst>
              <a:ext uri="{FF2B5EF4-FFF2-40B4-BE49-F238E27FC236}">
                <a16:creationId xmlns:a16="http://schemas.microsoft.com/office/drawing/2014/main" id="{665A5118-B99E-D1EE-99F0-6496341D057E}"/>
              </a:ext>
            </a:extLst>
          </xdr:cNvPr>
          <xdr:cNvGrpSpPr/>
        </xdr:nvGrpSpPr>
        <xdr:grpSpPr>
          <a:xfrm>
            <a:off x="18337356" y="1498889"/>
            <a:ext cx="12508491" cy="8961466"/>
            <a:chOff x="2106756" y="1460789"/>
            <a:chExt cx="12446579" cy="9018616"/>
          </a:xfrm>
        </xdr:grpSpPr>
        <xdr:pic>
          <xdr:nvPicPr>
            <xdr:cNvPr id="73" name="Imagen 72">
              <a:extLst>
                <a:ext uri="{FF2B5EF4-FFF2-40B4-BE49-F238E27FC236}">
                  <a16:creationId xmlns:a16="http://schemas.microsoft.com/office/drawing/2014/main" id="{35799387-D507-F1DF-8FD7-ECA519B5D3E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74" name="Imagen 73">
              <a:extLst>
                <a:ext uri="{FF2B5EF4-FFF2-40B4-BE49-F238E27FC236}">
                  <a16:creationId xmlns:a16="http://schemas.microsoft.com/office/drawing/2014/main" id="{A9469F51-5BAF-DC0C-1BEA-71D8EE1D2DE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75" name="Imagen 74">
              <a:extLst>
                <a:ext uri="{FF2B5EF4-FFF2-40B4-BE49-F238E27FC236}">
                  <a16:creationId xmlns:a16="http://schemas.microsoft.com/office/drawing/2014/main" id="{6F61A05E-BB88-AF79-86D4-4C29179722C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76" name="Imagen 75">
              <a:extLst>
                <a:ext uri="{FF2B5EF4-FFF2-40B4-BE49-F238E27FC236}">
                  <a16:creationId xmlns:a16="http://schemas.microsoft.com/office/drawing/2014/main" id="{D90223DE-9B1B-CB2F-D0E6-6A2F6AC34C7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77" name="Imagen 76">
              <a:extLst>
                <a:ext uri="{FF2B5EF4-FFF2-40B4-BE49-F238E27FC236}">
                  <a16:creationId xmlns:a16="http://schemas.microsoft.com/office/drawing/2014/main" id="{BE254ED0-ABFF-A2E2-0C7E-A720400D6CD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78" name="Imagen 77">
              <a:extLst>
                <a:ext uri="{FF2B5EF4-FFF2-40B4-BE49-F238E27FC236}">
                  <a16:creationId xmlns:a16="http://schemas.microsoft.com/office/drawing/2014/main" id="{A66BB407-6327-B0F0-0A80-7E2E2436E89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66" name="Grupo 65">
            <a:extLst>
              <a:ext uri="{FF2B5EF4-FFF2-40B4-BE49-F238E27FC236}">
                <a16:creationId xmlns:a16="http://schemas.microsoft.com/office/drawing/2014/main" id="{80A649DD-0868-ADE6-B2DB-0E719BF600AA}"/>
              </a:ext>
            </a:extLst>
          </xdr:cNvPr>
          <xdr:cNvGrpSpPr/>
        </xdr:nvGrpSpPr>
        <xdr:grpSpPr>
          <a:xfrm>
            <a:off x="18337356" y="13549312"/>
            <a:ext cx="12508491" cy="8961466"/>
            <a:chOff x="2106756" y="1460789"/>
            <a:chExt cx="12446579" cy="9018616"/>
          </a:xfrm>
        </xdr:grpSpPr>
        <xdr:pic>
          <xdr:nvPicPr>
            <xdr:cNvPr id="67" name="Imagen 66">
              <a:extLst>
                <a:ext uri="{FF2B5EF4-FFF2-40B4-BE49-F238E27FC236}">
                  <a16:creationId xmlns:a16="http://schemas.microsoft.com/office/drawing/2014/main" id="{DCDF5EBC-19AB-97FB-F961-D53C7B10FB9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68" name="Imagen 67">
              <a:extLst>
                <a:ext uri="{FF2B5EF4-FFF2-40B4-BE49-F238E27FC236}">
                  <a16:creationId xmlns:a16="http://schemas.microsoft.com/office/drawing/2014/main" id="{932F239B-F30C-C226-BC35-FEA78938690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69" name="Imagen 68">
              <a:extLst>
                <a:ext uri="{FF2B5EF4-FFF2-40B4-BE49-F238E27FC236}">
                  <a16:creationId xmlns:a16="http://schemas.microsoft.com/office/drawing/2014/main" id="{AC34BC22-8B60-4299-52DB-C13B3AAE635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70" name="Imagen 69">
              <a:extLst>
                <a:ext uri="{FF2B5EF4-FFF2-40B4-BE49-F238E27FC236}">
                  <a16:creationId xmlns:a16="http://schemas.microsoft.com/office/drawing/2014/main" id="{8001996C-D8A2-E85B-1235-EEBEB36BDC7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71" name="Imagen 70">
              <a:extLst>
                <a:ext uri="{FF2B5EF4-FFF2-40B4-BE49-F238E27FC236}">
                  <a16:creationId xmlns:a16="http://schemas.microsoft.com/office/drawing/2014/main" id="{9AE9E261-0E3C-9E1C-384F-DC4F79485B3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72" name="Imagen 71">
              <a:extLst>
                <a:ext uri="{FF2B5EF4-FFF2-40B4-BE49-F238E27FC236}">
                  <a16:creationId xmlns:a16="http://schemas.microsoft.com/office/drawing/2014/main" id="{3C09EF66-0030-A834-0639-FDADB393C13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</xdr:grpSp>
    <xdr:clientData fPrintsWithSheet="0"/>
  </xdr:twoCellAnchor>
  <xdr:twoCellAnchor editAs="absolute">
    <xdr:from>
      <xdr:col>1</xdr:col>
      <xdr:colOff>76200</xdr:colOff>
      <xdr:row>66</xdr:row>
      <xdr:rowOff>133350</xdr:rowOff>
    </xdr:from>
    <xdr:to>
      <xdr:col>17</xdr:col>
      <xdr:colOff>319321</xdr:colOff>
      <xdr:row>135</xdr:row>
      <xdr:rowOff>65115</xdr:rowOff>
    </xdr:to>
    <xdr:grpSp>
      <xdr:nvGrpSpPr>
        <xdr:cNvPr id="91" name="Grupo 90">
          <a:extLst>
            <a:ext uri="{FF2B5EF4-FFF2-40B4-BE49-F238E27FC236}">
              <a16:creationId xmlns:a16="http://schemas.microsoft.com/office/drawing/2014/main" id="{8B693A1B-5147-45A1-9FE7-9C85C65DC234}"/>
            </a:ext>
          </a:extLst>
        </xdr:cNvPr>
        <xdr:cNvGrpSpPr>
          <a:grpSpLocks noChangeAspect="1"/>
        </xdr:cNvGrpSpPr>
      </xdr:nvGrpSpPr>
      <xdr:grpSpPr>
        <a:xfrm>
          <a:off x="276225" y="15697200"/>
          <a:ext cx="16835671" cy="12419040"/>
          <a:chOff x="2111519" y="1498889"/>
          <a:chExt cx="28734328" cy="21011889"/>
        </a:xfrm>
      </xdr:grpSpPr>
      <xdr:grpSp>
        <xdr:nvGrpSpPr>
          <xdr:cNvPr id="92" name="Grupo 91">
            <a:extLst>
              <a:ext uri="{FF2B5EF4-FFF2-40B4-BE49-F238E27FC236}">
                <a16:creationId xmlns:a16="http://schemas.microsoft.com/office/drawing/2014/main" id="{5A4109E8-6F35-1833-7ABE-84651CEB933A}"/>
              </a:ext>
            </a:extLst>
          </xdr:cNvPr>
          <xdr:cNvGrpSpPr/>
        </xdr:nvGrpSpPr>
        <xdr:grpSpPr>
          <a:xfrm>
            <a:off x="2111519" y="1498889"/>
            <a:ext cx="12508491" cy="8961466"/>
            <a:chOff x="2106756" y="1460789"/>
            <a:chExt cx="12446579" cy="9018616"/>
          </a:xfrm>
        </xdr:grpSpPr>
        <xdr:pic>
          <xdr:nvPicPr>
            <xdr:cNvPr id="114" name="Imagen 113">
              <a:extLst>
                <a:ext uri="{FF2B5EF4-FFF2-40B4-BE49-F238E27FC236}">
                  <a16:creationId xmlns:a16="http://schemas.microsoft.com/office/drawing/2014/main" id="{7D62DC65-949E-292B-C497-1BE04F93ABC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115" name="Imagen 114">
              <a:extLst>
                <a:ext uri="{FF2B5EF4-FFF2-40B4-BE49-F238E27FC236}">
                  <a16:creationId xmlns:a16="http://schemas.microsoft.com/office/drawing/2014/main" id="{E43CA413-713F-F021-A756-D956603B3C5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116" name="Imagen 115">
              <a:extLst>
                <a:ext uri="{FF2B5EF4-FFF2-40B4-BE49-F238E27FC236}">
                  <a16:creationId xmlns:a16="http://schemas.microsoft.com/office/drawing/2014/main" id="{4D547944-311E-C53C-CC32-E484DEFEC6A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117" name="Imagen 116">
              <a:extLst>
                <a:ext uri="{FF2B5EF4-FFF2-40B4-BE49-F238E27FC236}">
                  <a16:creationId xmlns:a16="http://schemas.microsoft.com/office/drawing/2014/main" id="{F190E0CA-48D4-A32A-CAD6-360B74B6D28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118" name="Imagen 117">
              <a:extLst>
                <a:ext uri="{FF2B5EF4-FFF2-40B4-BE49-F238E27FC236}">
                  <a16:creationId xmlns:a16="http://schemas.microsoft.com/office/drawing/2014/main" id="{BCD91CA4-2B9C-2CB7-2330-ECB2EF2FC9F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119" name="Imagen 118">
              <a:extLst>
                <a:ext uri="{FF2B5EF4-FFF2-40B4-BE49-F238E27FC236}">
                  <a16:creationId xmlns:a16="http://schemas.microsoft.com/office/drawing/2014/main" id="{B6C6F067-C4FA-6249-3A28-3113AF268CB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93" name="Grupo 92">
            <a:extLst>
              <a:ext uri="{FF2B5EF4-FFF2-40B4-BE49-F238E27FC236}">
                <a16:creationId xmlns:a16="http://schemas.microsoft.com/office/drawing/2014/main" id="{0C50B693-83B3-F50F-EA0B-5424AD43B7FC}"/>
              </a:ext>
            </a:extLst>
          </xdr:cNvPr>
          <xdr:cNvGrpSpPr/>
        </xdr:nvGrpSpPr>
        <xdr:grpSpPr>
          <a:xfrm>
            <a:off x="2111519" y="13549312"/>
            <a:ext cx="12508491" cy="8961466"/>
            <a:chOff x="2106756" y="1460789"/>
            <a:chExt cx="12446579" cy="9018616"/>
          </a:xfrm>
        </xdr:grpSpPr>
        <xdr:pic>
          <xdr:nvPicPr>
            <xdr:cNvPr id="108" name="Imagen 107">
              <a:extLst>
                <a:ext uri="{FF2B5EF4-FFF2-40B4-BE49-F238E27FC236}">
                  <a16:creationId xmlns:a16="http://schemas.microsoft.com/office/drawing/2014/main" id="{337D4395-174E-75CE-5EE9-25EE97F2FBB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109" name="Imagen 108">
              <a:extLst>
                <a:ext uri="{FF2B5EF4-FFF2-40B4-BE49-F238E27FC236}">
                  <a16:creationId xmlns:a16="http://schemas.microsoft.com/office/drawing/2014/main" id="{3652658C-4156-2CF4-E5E4-E86BBD57FAC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110" name="Imagen 109">
              <a:extLst>
                <a:ext uri="{FF2B5EF4-FFF2-40B4-BE49-F238E27FC236}">
                  <a16:creationId xmlns:a16="http://schemas.microsoft.com/office/drawing/2014/main" id="{E7C92FE1-D16A-3D64-2CD2-E80A788A64D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111" name="Imagen 110">
              <a:extLst>
                <a:ext uri="{FF2B5EF4-FFF2-40B4-BE49-F238E27FC236}">
                  <a16:creationId xmlns:a16="http://schemas.microsoft.com/office/drawing/2014/main" id="{390170F1-75B0-CA20-98F1-B5E81A8A9C7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112" name="Imagen 111">
              <a:extLst>
                <a:ext uri="{FF2B5EF4-FFF2-40B4-BE49-F238E27FC236}">
                  <a16:creationId xmlns:a16="http://schemas.microsoft.com/office/drawing/2014/main" id="{A92D1E41-C83C-2E86-9E79-EA31DEDDCC3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113" name="Imagen 112">
              <a:extLst>
                <a:ext uri="{FF2B5EF4-FFF2-40B4-BE49-F238E27FC236}">
                  <a16:creationId xmlns:a16="http://schemas.microsoft.com/office/drawing/2014/main" id="{BC0011B2-FE01-8B92-FB13-0E672288587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94" name="Grupo 93">
            <a:extLst>
              <a:ext uri="{FF2B5EF4-FFF2-40B4-BE49-F238E27FC236}">
                <a16:creationId xmlns:a16="http://schemas.microsoft.com/office/drawing/2014/main" id="{E2CF69DF-4A05-6345-90D9-E73F3F67BCBA}"/>
              </a:ext>
            </a:extLst>
          </xdr:cNvPr>
          <xdr:cNvGrpSpPr/>
        </xdr:nvGrpSpPr>
        <xdr:grpSpPr>
          <a:xfrm>
            <a:off x="18337356" y="1498889"/>
            <a:ext cx="12508491" cy="8961466"/>
            <a:chOff x="2106756" y="1460789"/>
            <a:chExt cx="12446579" cy="9018616"/>
          </a:xfrm>
        </xdr:grpSpPr>
        <xdr:pic>
          <xdr:nvPicPr>
            <xdr:cNvPr id="102" name="Imagen 101">
              <a:extLst>
                <a:ext uri="{FF2B5EF4-FFF2-40B4-BE49-F238E27FC236}">
                  <a16:creationId xmlns:a16="http://schemas.microsoft.com/office/drawing/2014/main" id="{FA396C33-2146-AD08-6C26-CF243015D77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103" name="Imagen 102">
              <a:extLst>
                <a:ext uri="{FF2B5EF4-FFF2-40B4-BE49-F238E27FC236}">
                  <a16:creationId xmlns:a16="http://schemas.microsoft.com/office/drawing/2014/main" id="{B20D0AA2-E17B-1363-E46D-E494CA4FDCD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104" name="Imagen 103">
              <a:extLst>
                <a:ext uri="{FF2B5EF4-FFF2-40B4-BE49-F238E27FC236}">
                  <a16:creationId xmlns:a16="http://schemas.microsoft.com/office/drawing/2014/main" id="{FA0CEEDF-16FC-C0F6-8FF9-61FA9CFC9D8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105" name="Imagen 104">
              <a:extLst>
                <a:ext uri="{FF2B5EF4-FFF2-40B4-BE49-F238E27FC236}">
                  <a16:creationId xmlns:a16="http://schemas.microsoft.com/office/drawing/2014/main" id="{5907E379-2F93-6BCE-DC9C-68B1405433C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106" name="Imagen 105">
              <a:extLst>
                <a:ext uri="{FF2B5EF4-FFF2-40B4-BE49-F238E27FC236}">
                  <a16:creationId xmlns:a16="http://schemas.microsoft.com/office/drawing/2014/main" id="{A127F8F3-D097-92F9-52BF-EAFCFB2D229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107" name="Imagen 106">
              <a:extLst>
                <a:ext uri="{FF2B5EF4-FFF2-40B4-BE49-F238E27FC236}">
                  <a16:creationId xmlns:a16="http://schemas.microsoft.com/office/drawing/2014/main" id="{8AA70883-1BDE-D5FE-0D33-9B8899ACE50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95" name="Grupo 94">
            <a:extLst>
              <a:ext uri="{FF2B5EF4-FFF2-40B4-BE49-F238E27FC236}">
                <a16:creationId xmlns:a16="http://schemas.microsoft.com/office/drawing/2014/main" id="{92920B70-5FB7-D1B9-48D8-DE3B7F40D0A0}"/>
              </a:ext>
            </a:extLst>
          </xdr:cNvPr>
          <xdr:cNvGrpSpPr/>
        </xdr:nvGrpSpPr>
        <xdr:grpSpPr>
          <a:xfrm>
            <a:off x="18337356" y="13549312"/>
            <a:ext cx="12508491" cy="8961466"/>
            <a:chOff x="2106756" y="1460789"/>
            <a:chExt cx="12446579" cy="9018616"/>
          </a:xfrm>
        </xdr:grpSpPr>
        <xdr:pic>
          <xdr:nvPicPr>
            <xdr:cNvPr id="96" name="Imagen 95">
              <a:extLst>
                <a:ext uri="{FF2B5EF4-FFF2-40B4-BE49-F238E27FC236}">
                  <a16:creationId xmlns:a16="http://schemas.microsoft.com/office/drawing/2014/main" id="{ECEEF3F2-6DC7-F35F-DEEF-6797508D201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97" name="Imagen 96">
              <a:extLst>
                <a:ext uri="{FF2B5EF4-FFF2-40B4-BE49-F238E27FC236}">
                  <a16:creationId xmlns:a16="http://schemas.microsoft.com/office/drawing/2014/main" id="{EA17CD79-3316-30A0-2440-911B4771136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98" name="Imagen 97">
              <a:extLst>
                <a:ext uri="{FF2B5EF4-FFF2-40B4-BE49-F238E27FC236}">
                  <a16:creationId xmlns:a16="http://schemas.microsoft.com/office/drawing/2014/main" id="{2384DA56-6DDC-1F33-971F-9F9DE16DACF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99" name="Imagen 98">
              <a:extLst>
                <a:ext uri="{FF2B5EF4-FFF2-40B4-BE49-F238E27FC236}">
                  <a16:creationId xmlns:a16="http://schemas.microsoft.com/office/drawing/2014/main" id="{85940DC4-B99C-075B-B553-F34BC4D2FF0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100" name="Imagen 99">
              <a:extLst>
                <a:ext uri="{FF2B5EF4-FFF2-40B4-BE49-F238E27FC236}">
                  <a16:creationId xmlns:a16="http://schemas.microsoft.com/office/drawing/2014/main" id="{71877DCD-C152-C2A7-65FC-8E4413005BA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101" name="Imagen 100">
              <a:extLst>
                <a:ext uri="{FF2B5EF4-FFF2-40B4-BE49-F238E27FC236}">
                  <a16:creationId xmlns:a16="http://schemas.microsoft.com/office/drawing/2014/main" id="{19D6E47D-8A84-7D09-D4D8-7886F0AF7A4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161924</xdr:colOff>
      <xdr:row>0</xdr:row>
      <xdr:rowOff>1</xdr:rowOff>
    </xdr:from>
    <xdr:ext cx="2400301" cy="831674"/>
    <xdr:pic>
      <xdr:nvPicPr>
        <xdr:cNvPr id="2" name="Imagen 1">
          <a:extLst>
            <a:ext uri="{FF2B5EF4-FFF2-40B4-BE49-F238E27FC236}">
              <a16:creationId xmlns:a16="http://schemas.microsoft.com/office/drawing/2014/main" id="{A4FDA506-0C89-43AA-A00A-03B7A4A77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1"/>
          <a:ext cx="2400301" cy="831674"/>
        </a:xfrm>
        <a:prstGeom prst="rect">
          <a:avLst/>
        </a:prstGeom>
      </xdr:spPr>
    </xdr:pic>
    <xdr:clientData/>
  </xdr:oneCellAnchor>
  <xdr:twoCellAnchor>
    <xdr:from>
      <xdr:col>5</xdr:col>
      <xdr:colOff>390525</xdr:colOff>
      <xdr:row>0</xdr:row>
      <xdr:rowOff>38100</xdr:rowOff>
    </xdr:from>
    <xdr:to>
      <xdr:col>6</xdr:col>
      <xdr:colOff>571500</xdr:colOff>
      <xdr:row>0</xdr:row>
      <xdr:rowOff>581025</xdr:rowOff>
    </xdr:to>
    <xdr:sp macro="[0]!VOLVER" textlink="">
      <xdr:nvSpPr>
        <xdr:cNvPr id="4" name="Flecha: hacia la izquierd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C5E9C2-CCD9-41FA-9BFF-4BF96002E2BF}"/>
            </a:ext>
          </a:extLst>
        </xdr:cNvPr>
        <xdr:cNvSpPr/>
      </xdr:nvSpPr>
      <xdr:spPr>
        <a:xfrm>
          <a:off x="8029575" y="38100"/>
          <a:ext cx="847725" cy="542925"/>
        </a:xfrm>
        <a:prstGeom prst="leftArrow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s-AR" sz="1100"/>
            <a:t>VOLVER</a:t>
          </a:r>
        </a:p>
      </xdr:txBody>
    </xdr:sp>
    <xdr:clientData/>
  </xdr:twoCellAnchor>
  <xdr:twoCellAnchor editAs="absolute">
    <xdr:from>
      <xdr:col>1</xdr:col>
      <xdr:colOff>228600</xdr:colOff>
      <xdr:row>3</xdr:row>
      <xdr:rowOff>76200</xdr:rowOff>
    </xdr:from>
    <xdr:to>
      <xdr:col>13</xdr:col>
      <xdr:colOff>295275</xdr:colOff>
      <xdr:row>51</xdr:row>
      <xdr:rowOff>142775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5F51DC0-B652-46DB-9D9D-2AB08E0A8300}"/>
            </a:ext>
          </a:extLst>
        </xdr:cNvPr>
        <xdr:cNvGrpSpPr>
          <a:grpSpLocks noChangeAspect="1"/>
        </xdr:cNvGrpSpPr>
      </xdr:nvGrpSpPr>
      <xdr:grpSpPr>
        <a:xfrm>
          <a:off x="447675" y="1381125"/>
          <a:ext cx="16744950" cy="12858650"/>
          <a:chOff x="2111519" y="1498889"/>
          <a:chExt cx="28734328" cy="21011889"/>
        </a:xfrm>
      </xdr:grpSpPr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5594CCCD-3367-A550-922A-49BB3628777C}"/>
              </a:ext>
            </a:extLst>
          </xdr:cNvPr>
          <xdr:cNvGrpSpPr/>
        </xdr:nvGrpSpPr>
        <xdr:grpSpPr>
          <a:xfrm>
            <a:off x="2111519" y="1498889"/>
            <a:ext cx="12508491" cy="8961466"/>
            <a:chOff x="2106756" y="1460789"/>
            <a:chExt cx="12446579" cy="9018616"/>
          </a:xfrm>
        </xdr:grpSpPr>
        <xdr:pic>
          <xdr:nvPicPr>
            <xdr:cNvPr id="27" name="Imagen 26">
              <a:extLst>
                <a:ext uri="{FF2B5EF4-FFF2-40B4-BE49-F238E27FC236}">
                  <a16:creationId xmlns:a16="http://schemas.microsoft.com/office/drawing/2014/main" id="{ACD03839-7671-64DF-B473-01E91DCC938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28" name="Imagen 27">
              <a:extLst>
                <a:ext uri="{FF2B5EF4-FFF2-40B4-BE49-F238E27FC236}">
                  <a16:creationId xmlns:a16="http://schemas.microsoft.com/office/drawing/2014/main" id="{B85017D8-3601-8768-4125-CF3CCAA8405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29" name="Imagen 28">
              <a:extLst>
                <a:ext uri="{FF2B5EF4-FFF2-40B4-BE49-F238E27FC236}">
                  <a16:creationId xmlns:a16="http://schemas.microsoft.com/office/drawing/2014/main" id="{6A634621-1F9E-3619-B09D-47FB0B92EC9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30" name="Imagen 29">
              <a:extLst>
                <a:ext uri="{FF2B5EF4-FFF2-40B4-BE49-F238E27FC236}">
                  <a16:creationId xmlns:a16="http://schemas.microsoft.com/office/drawing/2014/main" id="{02536346-3813-2398-04CC-2BB3904EBD5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31" name="Imagen 30">
              <a:extLst>
                <a:ext uri="{FF2B5EF4-FFF2-40B4-BE49-F238E27FC236}">
                  <a16:creationId xmlns:a16="http://schemas.microsoft.com/office/drawing/2014/main" id="{08065F58-A173-D155-23E3-EC5D3E0A053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32" name="Imagen 31">
              <a:extLst>
                <a:ext uri="{FF2B5EF4-FFF2-40B4-BE49-F238E27FC236}">
                  <a16:creationId xmlns:a16="http://schemas.microsoft.com/office/drawing/2014/main" id="{B0AD464B-57C2-B878-9D39-40CB636DCEA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C5C1D0CF-FC0A-AF60-26D2-C284B597BF61}"/>
              </a:ext>
            </a:extLst>
          </xdr:cNvPr>
          <xdr:cNvGrpSpPr/>
        </xdr:nvGrpSpPr>
        <xdr:grpSpPr>
          <a:xfrm>
            <a:off x="2111519" y="13549312"/>
            <a:ext cx="12508491" cy="8961466"/>
            <a:chOff x="2106756" y="1460789"/>
            <a:chExt cx="12446579" cy="9018616"/>
          </a:xfrm>
        </xdr:grpSpPr>
        <xdr:pic>
          <xdr:nvPicPr>
            <xdr:cNvPr id="21" name="Imagen 20">
              <a:extLst>
                <a:ext uri="{FF2B5EF4-FFF2-40B4-BE49-F238E27FC236}">
                  <a16:creationId xmlns:a16="http://schemas.microsoft.com/office/drawing/2014/main" id="{34E90A4F-9EAD-73C2-5052-D9B50621A78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22" name="Imagen 21">
              <a:extLst>
                <a:ext uri="{FF2B5EF4-FFF2-40B4-BE49-F238E27FC236}">
                  <a16:creationId xmlns:a16="http://schemas.microsoft.com/office/drawing/2014/main" id="{5ED6B6E1-8793-48EE-9ADE-D779DD83F4D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23" name="Imagen 22">
              <a:extLst>
                <a:ext uri="{FF2B5EF4-FFF2-40B4-BE49-F238E27FC236}">
                  <a16:creationId xmlns:a16="http://schemas.microsoft.com/office/drawing/2014/main" id="{697EFD9D-3B6C-D1F4-E187-55925A6357A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24" name="Imagen 23">
              <a:extLst>
                <a:ext uri="{FF2B5EF4-FFF2-40B4-BE49-F238E27FC236}">
                  <a16:creationId xmlns:a16="http://schemas.microsoft.com/office/drawing/2014/main" id="{15F8C85C-2963-2559-947D-57798D5C736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25" name="Imagen 24">
              <a:extLst>
                <a:ext uri="{FF2B5EF4-FFF2-40B4-BE49-F238E27FC236}">
                  <a16:creationId xmlns:a16="http://schemas.microsoft.com/office/drawing/2014/main" id="{EC9209D6-24B7-E3C1-FEDD-CEED646BA4E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26" name="Imagen 25">
              <a:extLst>
                <a:ext uri="{FF2B5EF4-FFF2-40B4-BE49-F238E27FC236}">
                  <a16:creationId xmlns:a16="http://schemas.microsoft.com/office/drawing/2014/main" id="{5169DF14-4D11-F497-84C6-95851A90CB5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CBE3EAE2-C651-9961-04FF-306F3D88C07F}"/>
              </a:ext>
            </a:extLst>
          </xdr:cNvPr>
          <xdr:cNvGrpSpPr/>
        </xdr:nvGrpSpPr>
        <xdr:grpSpPr>
          <a:xfrm>
            <a:off x="18337356" y="1498889"/>
            <a:ext cx="12508491" cy="8961466"/>
            <a:chOff x="2106756" y="1460789"/>
            <a:chExt cx="12446579" cy="9018616"/>
          </a:xfrm>
        </xdr:grpSpPr>
        <xdr:pic>
          <xdr:nvPicPr>
            <xdr:cNvPr id="15" name="Imagen 14">
              <a:extLst>
                <a:ext uri="{FF2B5EF4-FFF2-40B4-BE49-F238E27FC236}">
                  <a16:creationId xmlns:a16="http://schemas.microsoft.com/office/drawing/2014/main" id="{6174B4A5-9202-C759-B10C-E5DB66AD538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16" name="Imagen 15">
              <a:extLst>
                <a:ext uri="{FF2B5EF4-FFF2-40B4-BE49-F238E27FC236}">
                  <a16:creationId xmlns:a16="http://schemas.microsoft.com/office/drawing/2014/main" id="{C62A5AC7-D880-2764-47BF-5AD951CDC05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17" name="Imagen 16">
              <a:extLst>
                <a:ext uri="{FF2B5EF4-FFF2-40B4-BE49-F238E27FC236}">
                  <a16:creationId xmlns:a16="http://schemas.microsoft.com/office/drawing/2014/main" id="{386A76D9-62FF-2BE7-F228-F5858F7BAD7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18" name="Imagen 17">
              <a:extLst>
                <a:ext uri="{FF2B5EF4-FFF2-40B4-BE49-F238E27FC236}">
                  <a16:creationId xmlns:a16="http://schemas.microsoft.com/office/drawing/2014/main" id="{805D345D-4060-6E05-09FC-1A062E722F1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19" name="Imagen 18">
              <a:extLst>
                <a:ext uri="{FF2B5EF4-FFF2-40B4-BE49-F238E27FC236}">
                  <a16:creationId xmlns:a16="http://schemas.microsoft.com/office/drawing/2014/main" id="{22EC6468-BA6C-77E0-5E12-06FCADAF377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20" name="Imagen 19">
              <a:extLst>
                <a:ext uri="{FF2B5EF4-FFF2-40B4-BE49-F238E27FC236}">
                  <a16:creationId xmlns:a16="http://schemas.microsoft.com/office/drawing/2014/main" id="{31D4D835-ACC6-D81E-BFE2-830DA2F334B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8" name="Grupo 7">
            <a:extLst>
              <a:ext uri="{FF2B5EF4-FFF2-40B4-BE49-F238E27FC236}">
                <a16:creationId xmlns:a16="http://schemas.microsoft.com/office/drawing/2014/main" id="{F6A901F6-963A-BB37-9FBC-7AB6207C3F31}"/>
              </a:ext>
            </a:extLst>
          </xdr:cNvPr>
          <xdr:cNvGrpSpPr/>
        </xdr:nvGrpSpPr>
        <xdr:grpSpPr>
          <a:xfrm>
            <a:off x="18337356" y="13549312"/>
            <a:ext cx="12508491" cy="8961466"/>
            <a:chOff x="2106756" y="1460789"/>
            <a:chExt cx="12446579" cy="9018616"/>
          </a:xfrm>
        </xdr:grpSpPr>
        <xdr:pic>
          <xdr:nvPicPr>
            <xdr:cNvPr id="9" name="Imagen 8">
              <a:extLst>
                <a:ext uri="{FF2B5EF4-FFF2-40B4-BE49-F238E27FC236}">
                  <a16:creationId xmlns:a16="http://schemas.microsoft.com/office/drawing/2014/main" id="{E1B069A7-1E30-5BA4-E972-176D61A4450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10" name="Imagen 9">
              <a:extLst>
                <a:ext uri="{FF2B5EF4-FFF2-40B4-BE49-F238E27FC236}">
                  <a16:creationId xmlns:a16="http://schemas.microsoft.com/office/drawing/2014/main" id="{324F7229-2BC7-2AE2-2FE9-54021C30C50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11" name="Imagen 10">
              <a:extLst>
                <a:ext uri="{FF2B5EF4-FFF2-40B4-BE49-F238E27FC236}">
                  <a16:creationId xmlns:a16="http://schemas.microsoft.com/office/drawing/2014/main" id="{6441D976-FF3B-5373-A42A-9580E699780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12" name="Imagen 11">
              <a:extLst>
                <a:ext uri="{FF2B5EF4-FFF2-40B4-BE49-F238E27FC236}">
                  <a16:creationId xmlns:a16="http://schemas.microsoft.com/office/drawing/2014/main" id="{F130C62E-54BB-5883-BD91-57D1AF6091D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13" name="Imagen 12">
              <a:extLst>
                <a:ext uri="{FF2B5EF4-FFF2-40B4-BE49-F238E27FC236}">
                  <a16:creationId xmlns:a16="http://schemas.microsoft.com/office/drawing/2014/main" id="{E0266005-7F8C-1FA5-918F-973D4D2348E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14" name="Imagen 13">
              <a:extLst>
                <a:ext uri="{FF2B5EF4-FFF2-40B4-BE49-F238E27FC236}">
                  <a16:creationId xmlns:a16="http://schemas.microsoft.com/office/drawing/2014/main" id="{7A2B9A22-4297-62D6-EF59-97D78CA5660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</xdr:grpSp>
    <xdr:clientData fPrintsWithSheet="0"/>
  </xdr:twoCellAnchor>
  <xdr:twoCellAnchor editAs="absolute">
    <xdr:from>
      <xdr:col>1</xdr:col>
      <xdr:colOff>228600</xdr:colOff>
      <xdr:row>59</xdr:row>
      <xdr:rowOff>0</xdr:rowOff>
    </xdr:from>
    <xdr:to>
      <xdr:col>13</xdr:col>
      <xdr:colOff>295275</xdr:colOff>
      <xdr:row>104</xdr:row>
      <xdr:rowOff>257075</xdr:rowOff>
    </xdr:to>
    <xdr:grpSp>
      <xdr:nvGrpSpPr>
        <xdr:cNvPr id="33" name="Grupo 32">
          <a:extLst>
            <a:ext uri="{FF2B5EF4-FFF2-40B4-BE49-F238E27FC236}">
              <a16:creationId xmlns:a16="http://schemas.microsoft.com/office/drawing/2014/main" id="{F69C46AC-CFE5-4D02-AE56-4366907B18FB}"/>
            </a:ext>
          </a:extLst>
        </xdr:cNvPr>
        <xdr:cNvGrpSpPr>
          <a:grpSpLocks noChangeAspect="1"/>
        </xdr:cNvGrpSpPr>
      </xdr:nvGrpSpPr>
      <xdr:grpSpPr>
        <a:xfrm>
          <a:off x="447675" y="15897225"/>
          <a:ext cx="16744950" cy="12715775"/>
          <a:chOff x="2111519" y="1498889"/>
          <a:chExt cx="28734328" cy="21011889"/>
        </a:xfrm>
      </xdr:grpSpPr>
      <xdr:grpSp>
        <xdr:nvGrpSpPr>
          <xdr:cNvPr id="34" name="Grupo 33">
            <a:extLst>
              <a:ext uri="{FF2B5EF4-FFF2-40B4-BE49-F238E27FC236}">
                <a16:creationId xmlns:a16="http://schemas.microsoft.com/office/drawing/2014/main" id="{8C4546AE-4F91-3291-0698-1CE79DEE543A}"/>
              </a:ext>
            </a:extLst>
          </xdr:cNvPr>
          <xdr:cNvGrpSpPr/>
        </xdr:nvGrpSpPr>
        <xdr:grpSpPr>
          <a:xfrm>
            <a:off x="2111519" y="1498889"/>
            <a:ext cx="12508491" cy="8961466"/>
            <a:chOff x="2106756" y="1460789"/>
            <a:chExt cx="12446579" cy="9018616"/>
          </a:xfrm>
        </xdr:grpSpPr>
        <xdr:pic>
          <xdr:nvPicPr>
            <xdr:cNvPr id="56" name="Imagen 55">
              <a:extLst>
                <a:ext uri="{FF2B5EF4-FFF2-40B4-BE49-F238E27FC236}">
                  <a16:creationId xmlns:a16="http://schemas.microsoft.com/office/drawing/2014/main" id="{C67266F4-2291-CCB4-5CCA-06AA50A9C8F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57" name="Imagen 56">
              <a:extLst>
                <a:ext uri="{FF2B5EF4-FFF2-40B4-BE49-F238E27FC236}">
                  <a16:creationId xmlns:a16="http://schemas.microsoft.com/office/drawing/2014/main" id="{F33F9CAD-164A-9709-3075-30D2487A446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58" name="Imagen 57">
              <a:extLst>
                <a:ext uri="{FF2B5EF4-FFF2-40B4-BE49-F238E27FC236}">
                  <a16:creationId xmlns:a16="http://schemas.microsoft.com/office/drawing/2014/main" id="{59D177EA-8455-A9F0-35EC-0D269162198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59" name="Imagen 58">
              <a:extLst>
                <a:ext uri="{FF2B5EF4-FFF2-40B4-BE49-F238E27FC236}">
                  <a16:creationId xmlns:a16="http://schemas.microsoft.com/office/drawing/2014/main" id="{17C2EE65-781C-321C-8B90-F7262F461FF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60" name="Imagen 59">
              <a:extLst>
                <a:ext uri="{FF2B5EF4-FFF2-40B4-BE49-F238E27FC236}">
                  <a16:creationId xmlns:a16="http://schemas.microsoft.com/office/drawing/2014/main" id="{B42DFB0A-AFA8-7400-65E6-ABD8CA12560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61" name="Imagen 60">
              <a:extLst>
                <a:ext uri="{FF2B5EF4-FFF2-40B4-BE49-F238E27FC236}">
                  <a16:creationId xmlns:a16="http://schemas.microsoft.com/office/drawing/2014/main" id="{6BA31C44-9E01-3F5A-B5F9-CA7A312431B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35" name="Grupo 34">
            <a:extLst>
              <a:ext uri="{FF2B5EF4-FFF2-40B4-BE49-F238E27FC236}">
                <a16:creationId xmlns:a16="http://schemas.microsoft.com/office/drawing/2014/main" id="{DF97AAAA-3DD3-E5C8-5B16-CA87B34A70F3}"/>
              </a:ext>
            </a:extLst>
          </xdr:cNvPr>
          <xdr:cNvGrpSpPr/>
        </xdr:nvGrpSpPr>
        <xdr:grpSpPr>
          <a:xfrm>
            <a:off x="2111519" y="13549312"/>
            <a:ext cx="12508491" cy="8961466"/>
            <a:chOff x="2106756" y="1460789"/>
            <a:chExt cx="12446579" cy="9018616"/>
          </a:xfrm>
        </xdr:grpSpPr>
        <xdr:pic>
          <xdr:nvPicPr>
            <xdr:cNvPr id="50" name="Imagen 49">
              <a:extLst>
                <a:ext uri="{FF2B5EF4-FFF2-40B4-BE49-F238E27FC236}">
                  <a16:creationId xmlns:a16="http://schemas.microsoft.com/office/drawing/2014/main" id="{8A70DB8D-47EC-81A1-5EC3-832255A8808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51" name="Imagen 50">
              <a:extLst>
                <a:ext uri="{FF2B5EF4-FFF2-40B4-BE49-F238E27FC236}">
                  <a16:creationId xmlns:a16="http://schemas.microsoft.com/office/drawing/2014/main" id="{1BF68526-1DEE-2C03-98D5-C9C7499C927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52" name="Imagen 51">
              <a:extLst>
                <a:ext uri="{FF2B5EF4-FFF2-40B4-BE49-F238E27FC236}">
                  <a16:creationId xmlns:a16="http://schemas.microsoft.com/office/drawing/2014/main" id="{479E69AF-CB67-7C31-B370-99452D4D979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53" name="Imagen 52">
              <a:extLst>
                <a:ext uri="{FF2B5EF4-FFF2-40B4-BE49-F238E27FC236}">
                  <a16:creationId xmlns:a16="http://schemas.microsoft.com/office/drawing/2014/main" id="{E362BACD-3D86-F922-3C9C-D58C342C808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54" name="Imagen 53">
              <a:extLst>
                <a:ext uri="{FF2B5EF4-FFF2-40B4-BE49-F238E27FC236}">
                  <a16:creationId xmlns:a16="http://schemas.microsoft.com/office/drawing/2014/main" id="{22C34577-AA79-E93C-6C04-78F1F230AE6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55" name="Imagen 54">
              <a:extLst>
                <a:ext uri="{FF2B5EF4-FFF2-40B4-BE49-F238E27FC236}">
                  <a16:creationId xmlns:a16="http://schemas.microsoft.com/office/drawing/2014/main" id="{1D71A752-F23B-8E79-065D-A1A6600865D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36" name="Grupo 35">
            <a:extLst>
              <a:ext uri="{FF2B5EF4-FFF2-40B4-BE49-F238E27FC236}">
                <a16:creationId xmlns:a16="http://schemas.microsoft.com/office/drawing/2014/main" id="{15DDC103-7CF6-60E8-5567-C2E4AC2E4C7E}"/>
              </a:ext>
            </a:extLst>
          </xdr:cNvPr>
          <xdr:cNvGrpSpPr/>
        </xdr:nvGrpSpPr>
        <xdr:grpSpPr>
          <a:xfrm>
            <a:off x="18337356" y="1498889"/>
            <a:ext cx="12508491" cy="8961466"/>
            <a:chOff x="2106756" y="1460789"/>
            <a:chExt cx="12446579" cy="9018616"/>
          </a:xfrm>
        </xdr:grpSpPr>
        <xdr:pic>
          <xdr:nvPicPr>
            <xdr:cNvPr id="44" name="Imagen 43">
              <a:extLst>
                <a:ext uri="{FF2B5EF4-FFF2-40B4-BE49-F238E27FC236}">
                  <a16:creationId xmlns:a16="http://schemas.microsoft.com/office/drawing/2014/main" id="{6CA52037-1117-DA1B-DE59-9D125AC58D8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45" name="Imagen 44">
              <a:extLst>
                <a:ext uri="{FF2B5EF4-FFF2-40B4-BE49-F238E27FC236}">
                  <a16:creationId xmlns:a16="http://schemas.microsoft.com/office/drawing/2014/main" id="{C8E70D4D-8F2D-570D-903D-A58FBD0650D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46" name="Imagen 45">
              <a:extLst>
                <a:ext uri="{FF2B5EF4-FFF2-40B4-BE49-F238E27FC236}">
                  <a16:creationId xmlns:a16="http://schemas.microsoft.com/office/drawing/2014/main" id="{F5A09552-524C-3E55-B038-1E0C4CA0482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47" name="Imagen 46">
              <a:extLst>
                <a:ext uri="{FF2B5EF4-FFF2-40B4-BE49-F238E27FC236}">
                  <a16:creationId xmlns:a16="http://schemas.microsoft.com/office/drawing/2014/main" id="{3940B054-453C-E7D7-FC8C-9466EA2314B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48" name="Imagen 47">
              <a:extLst>
                <a:ext uri="{FF2B5EF4-FFF2-40B4-BE49-F238E27FC236}">
                  <a16:creationId xmlns:a16="http://schemas.microsoft.com/office/drawing/2014/main" id="{A4A93F41-E91C-7930-A673-9897A427FBF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49" name="Imagen 48">
              <a:extLst>
                <a:ext uri="{FF2B5EF4-FFF2-40B4-BE49-F238E27FC236}">
                  <a16:creationId xmlns:a16="http://schemas.microsoft.com/office/drawing/2014/main" id="{4FB10132-0BBB-340D-3E7C-C0FD3E538C4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37" name="Grupo 36">
            <a:extLst>
              <a:ext uri="{FF2B5EF4-FFF2-40B4-BE49-F238E27FC236}">
                <a16:creationId xmlns:a16="http://schemas.microsoft.com/office/drawing/2014/main" id="{DE5F7BE2-2B3E-57C8-9556-0BC205FE6A74}"/>
              </a:ext>
            </a:extLst>
          </xdr:cNvPr>
          <xdr:cNvGrpSpPr/>
        </xdr:nvGrpSpPr>
        <xdr:grpSpPr>
          <a:xfrm>
            <a:off x="18337356" y="13549312"/>
            <a:ext cx="12508491" cy="8961466"/>
            <a:chOff x="2106756" y="1460789"/>
            <a:chExt cx="12446579" cy="9018616"/>
          </a:xfrm>
        </xdr:grpSpPr>
        <xdr:pic>
          <xdr:nvPicPr>
            <xdr:cNvPr id="38" name="Imagen 37">
              <a:extLst>
                <a:ext uri="{FF2B5EF4-FFF2-40B4-BE49-F238E27FC236}">
                  <a16:creationId xmlns:a16="http://schemas.microsoft.com/office/drawing/2014/main" id="{08E80B5F-D0E4-B0A2-FA9F-BDC155A582D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39" name="Imagen 38">
              <a:extLst>
                <a:ext uri="{FF2B5EF4-FFF2-40B4-BE49-F238E27FC236}">
                  <a16:creationId xmlns:a16="http://schemas.microsoft.com/office/drawing/2014/main" id="{5C537A59-C908-5B1B-C5EE-6B4011AB260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40" name="Imagen 39">
              <a:extLst>
                <a:ext uri="{FF2B5EF4-FFF2-40B4-BE49-F238E27FC236}">
                  <a16:creationId xmlns:a16="http://schemas.microsoft.com/office/drawing/2014/main" id="{3BF88BAF-7DC1-AC16-651B-3312AB76F5B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41" name="Imagen 40">
              <a:extLst>
                <a:ext uri="{FF2B5EF4-FFF2-40B4-BE49-F238E27FC236}">
                  <a16:creationId xmlns:a16="http://schemas.microsoft.com/office/drawing/2014/main" id="{50C90C09-43F5-13B3-EA63-C3A6B177421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42" name="Imagen 41">
              <a:extLst>
                <a:ext uri="{FF2B5EF4-FFF2-40B4-BE49-F238E27FC236}">
                  <a16:creationId xmlns:a16="http://schemas.microsoft.com/office/drawing/2014/main" id="{EEA7382B-9DFE-34A0-1408-C3B17B7CA32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43" name="Imagen 42">
              <a:extLst>
                <a:ext uri="{FF2B5EF4-FFF2-40B4-BE49-F238E27FC236}">
                  <a16:creationId xmlns:a16="http://schemas.microsoft.com/office/drawing/2014/main" id="{C448AAC7-EA9F-F415-9580-7FF405E1836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</xdr:grpSp>
    <xdr:clientData fPrintsWithSheet="0"/>
  </xdr:twoCellAnchor>
  <xdr:twoCellAnchor editAs="absolute">
    <xdr:from>
      <xdr:col>1</xdr:col>
      <xdr:colOff>228600</xdr:colOff>
      <xdr:row>110</xdr:row>
      <xdr:rowOff>38100</xdr:rowOff>
    </xdr:from>
    <xdr:to>
      <xdr:col>13</xdr:col>
      <xdr:colOff>295275</xdr:colOff>
      <xdr:row>160</xdr:row>
      <xdr:rowOff>95150</xdr:rowOff>
    </xdr:to>
    <xdr:grpSp>
      <xdr:nvGrpSpPr>
        <xdr:cNvPr id="62" name="Grupo 61">
          <a:extLst>
            <a:ext uri="{FF2B5EF4-FFF2-40B4-BE49-F238E27FC236}">
              <a16:creationId xmlns:a16="http://schemas.microsoft.com/office/drawing/2014/main" id="{80A42A38-1D40-44CC-98B2-5E0C4035493B}"/>
            </a:ext>
          </a:extLst>
        </xdr:cNvPr>
        <xdr:cNvGrpSpPr>
          <a:grpSpLocks noChangeAspect="1"/>
        </xdr:cNvGrpSpPr>
      </xdr:nvGrpSpPr>
      <xdr:grpSpPr>
        <a:xfrm>
          <a:off x="447675" y="30327600"/>
          <a:ext cx="16744950" cy="12906275"/>
          <a:chOff x="2111519" y="1498889"/>
          <a:chExt cx="28734328" cy="21011889"/>
        </a:xfrm>
      </xdr:grpSpPr>
      <xdr:grpSp>
        <xdr:nvGrpSpPr>
          <xdr:cNvPr id="63" name="Grupo 62">
            <a:extLst>
              <a:ext uri="{FF2B5EF4-FFF2-40B4-BE49-F238E27FC236}">
                <a16:creationId xmlns:a16="http://schemas.microsoft.com/office/drawing/2014/main" id="{4DB51178-0B0C-6EBF-EA4C-22F144CA6F03}"/>
              </a:ext>
            </a:extLst>
          </xdr:cNvPr>
          <xdr:cNvGrpSpPr/>
        </xdr:nvGrpSpPr>
        <xdr:grpSpPr>
          <a:xfrm>
            <a:off x="2111519" y="1498889"/>
            <a:ext cx="12508491" cy="8961466"/>
            <a:chOff x="2106756" y="1460789"/>
            <a:chExt cx="12446579" cy="9018616"/>
          </a:xfrm>
        </xdr:grpSpPr>
        <xdr:pic>
          <xdr:nvPicPr>
            <xdr:cNvPr id="85" name="Imagen 84">
              <a:extLst>
                <a:ext uri="{FF2B5EF4-FFF2-40B4-BE49-F238E27FC236}">
                  <a16:creationId xmlns:a16="http://schemas.microsoft.com/office/drawing/2014/main" id="{B88368A5-732E-463A-6463-17E8F51E888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86" name="Imagen 85">
              <a:extLst>
                <a:ext uri="{FF2B5EF4-FFF2-40B4-BE49-F238E27FC236}">
                  <a16:creationId xmlns:a16="http://schemas.microsoft.com/office/drawing/2014/main" id="{E2D47455-3E81-A5AD-F88F-381744EADBF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87" name="Imagen 86">
              <a:extLst>
                <a:ext uri="{FF2B5EF4-FFF2-40B4-BE49-F238E27FC236}">
                  <a16:creationId xmlns:a16="http://schemas.microsoft.com/office/drawing/2014/main" id="{1A504432-D474-3CCA-A7E5-A19D31351BE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88" name="Imagen 87">
              <a:extLst>
                <a:ext uri="{FF2B5EF4-FFF2-40B4-BE49-F238E27FC236}">
                  <a16:creationId xmlns:a16="http://schemas.microsoft.com/office/drawing/2014/main" id="{2AE263E4-A9B6-0AEB-6412-58ACB2B50C3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89" name="Imagen 88">
              <a:extLst>
                <a:ext uri="{FF2B5EF4-FFF2-40B4-BE49-F238E27FC236}">
                  <a16:creationId xmlns:a16="http://schemas.microsoft.com/office/drawing/2014/main" id="{50E1BA17-D79C-8F26-803F-7CD0A2CF751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90" name="Imagen 89">
              <a:extLst>
                <a:ext uri="{FF2B5EF4-FFF2-40B4-BE49-F238E27FC236}">
                  <a16:creationId xmlns:a16="http://schemas.microsoft.com/office/drawing/2014/main" id="{2328506F-2EB2-4C77-3BBA-D7062933C1C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64" name="Grupo 63">
            <a:extLst>
              <a:ext uri="{FF2B5EF4-FFF2-40B4-BE49-F238E27FC236}">
                <a16:creationId xmlns:a16="http://schemas.microsoft.com/office/drawing/2014/main" id="{F0A879FE-00E7-B6C7-48E1-EEBBA935D597}"/>
              </a:ext>
            </a:extLst>
          </xdr:cNvPr>
          <xdr:cNvGrpSpPr/>
        </xdr:nvGrpSpPr>
        <xdr:grpSpPr>
          <a:xfrm>
            <a:off x="2111519" y="13549312"/>
            <a:ext cx="12508491" cy="8961466"/>
            <a:chOff x="2106756" y="1460789"/>
            <a:chExt cx="12446579" cy="9018616"/>
          </a:xfrm>
        </xdr:grpSpPr>
        <xdr:pic>
          <xdr:nvPicPr>
            <xdr:cNvPr id="79" name="Imagen 78">
              <a:extLst>
                <a:ext uri="{FF2B5EF4-FFF2-40B4-BE49-F238E27FC236}">
                  <a16:creationId xmlns:a16="http://schemas.microsoft.com/office/drawing/2014/main" id="{47A54463-C9CF-42C6-2C6B-B7747CA1E13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80" name="Imagen 79">
              <a:extLst>
                <a:ext uri="{FF2B5EF4-FFF2-40B4-BE49-F238E27FC236}">
                  <a16:creationId xmlns:a16="http://schemas.microsoft.com/office/drawing/2014/main" id="{04F98F52-83F1-A03E-2443-3AC0D4C69DA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81" name="Imagen 80">
              <a:extLst>
                <a:ext uri="{FF2B5EF4-FFF2-40B4-BE49-F238E27FC236}">
                  <a16:creationId xmlns:a16="http://schemas.microsoft.com/office/drawing/2014/main" id="{B632526C-EBE2-9DC2-E801-4DBAF8FE13F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82" name="Imagen 81">
              <a:extLst>
                <a:ext uri="{FF2B5EF4-FFF2-40B4-BE49-F238E27FC236}">
                  <a16:creationId xmlns:a16="http://schemas.microsoft.com/office/drawing/2014/main" id="{4B6414E6-0DE1-F33C-B64E-403462C3DB5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83" name="Imagen 82">
              <a:extLst>
                <a:ext uri="{FF2B5EF4-FFF2-40B4-BE49-F238E27FC236}">
                  <a16:creationId xmlns:a16="http://schemas.microsoft.com/office/drawing/2014/main" id="{7B7F09D5-A2C8-A9E1-665B-69376960AC9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84" name="Imagen 83">
              <a:extLst>
                <a:ext uri="{FF2B5EF4-FFF2-40B4-BE49-F238E27FC236}">
                  <a16:creationId xmlns:a16="http://schemas.microsoft.com/office/drawing/2014/main" id="{312D314F-D61F-32AE-E94F-568FC5F24D4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65" name="Grupo 64">
            <a:extLst>
              <a:ext uri="{FF2B5EF4-FFF2-40B4-BE49-F238E27FC236}">
                <a16:creationId xmlns:a16="http://schemas.microsoft.com/office/drawing/2014/main" id="{F8F967B3-3248-D4D3-66DE-B392D9EA3D7E}"/>
              </a:ext>
            </a:extLst>
          </xdr:cNvPr>
          <xdr:cNvGrpSpPr/>
        </xdr:nvGrpSpPr>
        <xdr:grpSpPr>
          <a:xfrm>
            <a:off x="18337356" y="1498889"/>
            <a:ext cx="12508491" cy="8961466"/>
            <a:chOff x="2106756" y="1460789"/>
            <a:chExt cx="12446579" cy="9018616"/>
          </a:xfrm>
        </xdr:grpSpPr>
        <xdr:pic>
          <xdr:nvPicPr>
            <xdr:cNvPr id="73" name="Imagen 72">
              <a:extLst>
                <a:ext uri="{FF2B5EF4-FFF2-40B4-BE49-F238E27FC236}">
                  <a16:creationId xmlns:a16="http://schemas.microsoft.com/office/drawing/2014/main" id="{4C444F1C-E790-9305-D6AA-5E3621893A7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74" name="Imagen 73">
              <a:extLst>
                <a:ext uri="{FF2B5EF4-FFF2-40B4-BE49-F238E27FC236}">
                  <a16:creationId xmlns:a16="http://schemas.microsoft.com/office/drawing/2014/main" id="{75F6B4EE-B098-5BCD-7D5E-01ECAA4240F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75" name="Imagen 74">
              <a:extLst>
                <a:ext uri="{FF2B5EF4-FFF2-40B4-BE49-F238E27FC236}">
                  <a16:creationId xmlns:a16="http://schemas.microsoft.com/office/drawing/2014/main" id="{2787157B-44C9-72FC-7235-66765F36AD1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76" name="Imagen 75">
              <a:extLst>
                <a:ext uri="{FF2B5EF4-FFF2-40B4-BE49-F238E27FC236}">
                  <a16:creationId xmlns:a16="http://schemas.microsoft.com/office/drawing/2014/main" id="{8641BD81-1FEF-4FCC-B4C6-B321935CCDC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77" name="Imagen 76">
              <a:extLst>
                <a:ext uri="{FF2B5EF4-FFF2-40B4-BE49-F238E27FC236}">
                  <a16:creationId xmlns:a16="http://schemas.microsoft.com/office/drawing/2014/main" id="{8E78B110-ACFF-E2BD-EB56-852E745D40D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78" name="Imagen 77">
              <a:extLst>
                <a:ext uri="{FF2B5EF4-FFF2-40B4-BE49-F238E27FC236}">
                  <a16:creationId xmlns:a16="http://schemas.microsoft.com/office/drawing/2014/main" id="{74CF7EEE-6C7B-7111-4BC4-7865D8C7CCF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66" name="Grupo 65">
            <a:extLst>
              <a:ext uri="{FF2B5EF4-FFF2-40B4-BE49-F238E27FC236}">
                <a16:creationId xmlns:a16="http://schemas.microsoft.com/office/drawing/2014/main" id="{5BC127B8-39BA-1C9D-A14A-38A3BA7CB2BB}"/>
              </a:ext>
            </a:extLst>
          </xdr:cNvPr>
          <xdr:cNvGrpSpPr/>
        </xdr:nvGrpSpPr>
        <xdr:grpSpPr>
          <a:xfrm>
            <a:off x="18337356" y="13549312"/>
            <a:ext cx="12508491" cy="8961466"/>
            <a:chOff x="2106756" y="1460789"/>
            <a:chExt cx="12446579" cy="9018616"/>
          </a:xfrm>
        </xdr:grpSpPr>
        <xdr:pic>
          <xdr:nvPicPr>
            <xdr:cNvPr id="67" name="Imagen 66">
              <a:extLst>
                <a:ext uri="{FF2B5EF4-FFF2-40B4-BE49-F238E27FC236}">
                  <a16:creationId xmlns:a16="http://schemas.microsoft.com/office/drawing/2014/main" id="{8882800E-DFCC-C4AD-4AA7-9B8AE835CD7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68" name="Imagen 67">
              <a:extLst>
                <a:ext uri="{FF2B5EF4-FFF2-40B4-BE49-F238E27FC236}">
                  <a16:creationId xmlns:a16="http://schemas.microsoft.com/office/drawing/2014/main" id="{8359EBFF-126A-9D68-2E46-346EDE0C7FF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69" name="Imagen 68">
              <a:extLst>
                <a:ext uri="{FF2B5EF4-FFF2-40B4-BE49-F238E27FC236}">
                  <a16:creationId xmlns:a16="http://schemas.microsoft.com/office/drawing/2014/main" id="{D721A6B7-B0E4-18F2-9A9D-60B6EE23E86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70" name="Imagen 69">
              <a:extLst>
                <a:ext uri="{FF2B5EF4-FFF2-40B4-BE49-F238E27FC236}">
                  <a16:creationId xmlns:a16="http://schemas.microsoft.com/office/drawing/2014/main" id="{A17C79A1-6359-0746-D839-C6F01388799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71" name="Imagen 70">
              <a:extLst>
                <a:ext uri="{FF2B5EF4-FFF2-40B4-BE49-F238E27FC236}">
                  <a16:creationId xmlns:a16="http://schemas.microsoft.com/office/drawing/2014/main" id="{5B329BB6-F4F4-0926-3D4D-AFE66FB6CFE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72" name="Imagen 71">
              <a:extLst>
                <a:ext uri="{FF2B5EF4-FFF2-40B4-BE49-F238E27FC236}">
                  <a16:creationId xmlns:a16="http://schemas.microsoft.com/office/drawing/2014/main" id="{CF6F3D17-936B-74DA-3923-FD798C62A2C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647701</xdr:colOff>
      <xdr:row>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9E67F6-8F59-46E1-8FA0-A8AAD2953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1" y="0"/>
          <a:ext cx="2009775" cy="800100"/>
        </a:xfrm>
        <a:prstGeom prst="rect">
          <a:avLst/>
        </a:prstGeom>
      </xdr:spPr>
    </xdr:pic>
    <xdr:clientData/>
  </xdr:twoCellAnchor>
  <xdr:twoCellAnchor>
    <xdr:from>
      <xdr:col>12</xdr:col>
      <xdr:colOff>152401</xdr:colOff>
      <xdr:row>0</xdr:row>
      <xdr:rowOff>180975</xdr:rowOff>
    </xdr:from>
    <xdr:to>
      <xdr:col>12</xdr:col>
      <xdr:colOff>1038225</xdr:colOff>
      <xdr:row>3</xdr:row>
      <xdr:rowOff>142875</xdr:rowOff>
    </xdr:to>
    <xdr:sp macro="[0]!VOLVER" textlink="">
      <xdr:nvSpPr>
        <xdr:cNvPr id="3" name="Flecha: hacia la izqui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618181-0039-467B-86CC-91CDF177726E}"/>
            </a:ext>
          </a:extLst>
        </xdr:cNvPr>
        <xdr:cNvSpPr/>
      </xdr:nvSpPr>
      <xdr:spPr>
        <a:xfrm>
          <a:off x="5715001" y="180975"/>
          <a:ext cx="885824" cy="533400"/>
        </a:xfrm>
        <a:prstGeom prst="leftArrow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s-AR" sz="1100"/>
            <a:t>VOLVER</a:t>
          </a:r>
        </a:p>
      </xdr:txBody>
    </xdr:sp>
    <xdr:clientData/>
  </xdr:twoCellAnchor>
  <xdr:twoCellAnchor editAs="absolute">
    <xdr:from>
      <xdr:col>1</xdr:col>
      <xdr:colOff>0</xdr:colOff>
      <xdr:row>9</xdr:row>
      <xdr:rowOff>187458</xdr:rowOff>
    </xdr:from>
    <xdr:to>
      <xdr:col>23</xdr:col>
      <xdr:colOff>1</xdr:colOff>
      <xdr:row>68</xdr:row>
      <xdr:rowOff>155604</xdr:rowOff>
    </xdr:to>
    <xdr:grpSp>
      <xdr:nvGrpSpPr>
        <xdr:cNvPr id="33" name="Grupo 32">
          <a:extLst>
            <a:ext uri="{FF2B5EF4-FFF2-40B4-BE49-F238E27FC236}">
              <a16:creationId xmlns:a16="http://schemas.microsoft.com/office/drawing/2014/main" id="{D60FA034-7E81-4348-A5FA-113EC8345231}"/>
            </a:ext>
          </a:extLst>
        </xdr:cNvPr>
        <xdr:cNvGrpSpPr>
          <a:grpSpLocks noChangeAspect="1"/>
        </xdr:cNvGrpSpPr>
      </xdr:nvGrpSpPr>
      <xdr:grpSpPr>
        <a:xfrm>
          <a:off x="228600" y="1778133"/>
          <a:ext cx="14611351" cy="11226696"/>
          <a:chOff x="2111519" y="1498889"/>
          <a:chExt cx="28734328" cy="21011889"/>
        </a:xfrm>
      </xdr:grpSpPr>
      <xdr:grpSp>
        <xdr:nvGrpSpPr>
          <xdr:cNvPr id="34" name="Grupo 33">
            <a:extLst>
              <a:ext uri="{FF2B5EF4-FFF2-40B4-BE49-F238E27FC236}">
                <a16:creationId xmlns:a16="http://schemas.microsoft.com/office/drawing/2014/main" id="{C2EC432F-A9BC-6B8D-84B6-D638D893857C}"/>
              </a:ext>
            </a:extLst>
          </xdr:cNvPr>
          <xdr:cNvGrpSpPr/>
        </xdr:nvGrpSpPr>
        <xdr:grpSpPr>
          <a:xfrm>
            <a:off x="2111519" y="1498889"/>
            <a:ext cx="12508491" cy="8961466"/>
            <a:chOff x="2106756" y="1460789"/>
            <a:chExt cx="12446579" cy="9018616"/>
          </a:xfrm>
        </xdr:grpSpPr>
        <xdr:pic>
          <xdr:nvPicPr>
            <xdr:cNvPr id="56" name="Imagen 55">
              <a:extLst>
                <a:ext uri="{FF2B5EF4-FFF2-40B4-BE49-F238E27FC236}">
                  <a16:creationId xmlns:a16="http://schemas.microsoft.com/office/drawing/2014/main" id="{A563E8F9-1FFA-8D84-98E5-96BE455402A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57" name="Imagen 56">
              <a:extLst>
                <a:ext uri="{FF2B5EF4-FFF2-40B4-BE49-F238E27FC236}">
                  <a16:creationId xmlns:a16="http://schemas.microsoft.com/office/drawing/2014/main" id="{6D8D49BD-1518-22B1-5852-162FFF446DF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58" name="Imagen 57">
              <a:extLst>
                <a:ext uri="{FF2B5EF4-FFF2-40B4-BE49-F238E27FC236}">
                  <a16:creationId xmlns:a16="http://schemas.microsoft.com/office/drawing/2014/main" id="{A1B2144A-A88E-6C5F-A20D-F1BDE7FB5FE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59" name="Imagen 58">
              <a:extLst>
                <a:ext uri="{FF2B5EF4-FFF2-40B4-BE49-F238E27FC236}">
                  <a16:creationId xmlns:a16="http://schemas.microsoft.com/office/drawing/2014/main" id="{3F62A971-9710-D08F-3B8F-0699B2889DA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60" name="Imagen 59">
              <a:extLst>
                <a:ext uri="{FF2B5EF4-FFF2-40B4-BE49-F238E27FC236}">
                  <a16:creationId xmlns:a16="http://schemas.microsoft.com/office/drawing/2014/main" id="{9E7EB891-FA78-BF98-26B2-5AD2520873D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61" name="Imagen 60">
              <a:extLst>
                <a:ext uri="{FF2B5EF4-FFF2-40B4-BE49-F238E27FC236}">
                  <a16:creationId xmlns:a16="http://schemas.microsoft.com/office/drawing/2014/main" id="{9FA1D4F4-334E-BAB2-FCB7-67DC8DD7BA9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35" name="Grupo 34">
            <a:extLst>
              <a:ext uri="{FF2B5EF4-FFF2-40B4-BE49-F238E27FC236}">
                <a16:creationId xmlns:a16="http://schemas.microsoft.com/office/drawing/2014/main" id="{5A4C76BA-A76C-8E4E-169B-1FECB603915B}"/>
              </a:ext>
            </a:extLst>
          </xdr:cNvPr>
          <xdr:cNvGrpSpPr/>
        </xdr:nvGrpSpPr>
        <xdr:grpSpPr>
          <a:xfrm>
            <a:off x="2111519" y="13549312"/>
            <a:ext cx="12508491" cy="8961466"/>
            <a:chOff x="2106756" y="1460789"/>
            <a:chExt cx="12446579" cy="9018616"/>
          </a:xfrm>
        </xdr:grpSpPr>
        <xdr:pic>
          <xdr:nvPicPr>
            <xdr:cNvPr id="50" name="Imagen 49">
              <a:extLst>
                <a:ext uri="{FF2B5EF4-FFF2-40B4-BE49-F238E27FC236}">
                  <a16:creationId xmlns:a16="http://schemas.microsoft.com/office/drawing/2014/main" id="{29EA70A7-6B05-6504-56D8-D6BC2839D62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51" name="Imagen 50">
              <a:extLst>
                <a:ext uri="{FF2B5EF4-FFF2-40B4-BE49-F238E27FC236}">
                  <a16:creationId xmlns:a16="http://schemas.microsoft.com/office/drawing/2014/main" id="{F7E9C125-342B-9DA9-7DF4-FB7C3C7AF81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52" name="Imagen 51">
              <a:extLst>
                <a:ext uri="{FF2B5EF4-FFF2-40B4-BE49-F238E27FC236}">
                  <a16:creationId xmlns:a16="http://schemas.microsoft.com/office/drawing/2014/main" id="{D4CA6084-08FA-9888-8D3E-28025AFB96F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53" name="Imagen 52">
              <a:extLst>
                <a:ext uri="{FF2B5EF4-FFF2-40B4-BE49-F238E27FC236}">
                  <a16:creationId xmlns:a16="http://schemas.microsoft.com/office/drawing/2014/main" id="{065C5E9D-938E-DAD4-B2D3-D8C031EC53C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54" name="Imagen 53">
              <a:extLst>
                <a:ext uri="{FF2B5EF4-FFF2-40B4-BE49-F238E27FC236}">
                  <a16:creationId xmlns:a16="http://schemas.microsoft.com/office/drawing/2014/main" id="{B9A2DD1A-0DC6-4CAA-6314-B9AA53B3BB6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55" name="Imagen 54">
              <a:extLst>
                <a:ext uri="{FF2B5EF4-FFF2-40B4-BE49-F238E27FC236}">
                  <a16:creationId xmlns:a16="http://schemas.microsoft.com/office/drawing/2014/main" id="{8EC5C7FB-FC6B-C74F-5008-C62E7D562FA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36" name="Grupo 35">
            <a:extLst>
              <a:ext uri="{FF2B5EF4-FFF2-40B4-BE49-F238E27FC236}">
                <a16:creationId xmlns:a16="http://schemas.microsoft.com/office/drawing/2014/main" id="{9C4773E3-E9D9-78F6-E6AF-847D3ECF0653}"/>
              </a:ext>
            </a:extLst>
          </xdr:cNvPr>
          <xdr:cNvGrpSpPr/>
        </xdr:nvGrpSpPr>
        <xdr:grpSpPr>
          <a:xfrm>
            <a:off x="18337356" y="1498889"/>
            <a:ext cx="12508491" cy="8961466"/>
            <a:chOff x="2106756" y="1460789"/>
            <a:chExt cx="12446579" cy="9018616"/>
          </a:xfrm>
        </xdr:grpSpPr>
        <xdr:pic>
          <xdr:nvPicPr>
            <xdr:cNvPr id="44" name="Imagen 43">
              <a:extLst>
                <a:ext uri="{FF2B5EF4-FFF2-40B4-BE49-F238E27FC236}">
                  <a16:creationId xmlns:a16="http://schemas.microsoft.com/office/drawing/2014/main" id="{6E59706D-FB4A-7770-5353-416A44DAF41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45" name="Imagen 44">
              <a:extLst>
                <a:ext uri="{FF2B5EF4-FFF2-40B4-BE49-F238E27FC236}">
                  <a16:creationId xmlns:a16="http://schemas.microsoft.com/office/drawing/2014/main" id="{F07DCD14-A7F0-4E78-B100-6D32114DAFE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46" name="Imagen 45">
              <a:extLst>
                <a:ext uri="{FF2B5EF4-FFF2-40B4-BE49-F238E27FC236}">
                  <a16:creationId xmlns:a16="http://schemas.microsoft.com/office/drawing/2014/main" id="{73702EFE-F7D8-2B67-8E1E-8CB37BCDB24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47" name="Imagen 46">
              <a:extLst>
                <a:ext uri="{FF2B5EF4-FFF2-40B4-BE49-F238E27FC236}">
                  <a16:creationId xmlns:a16="http://schemas.microsoft.com/office/drawing/2014/main" id="{903A114F-A50C-BEE9-EEBD-63D8A46880B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48" name="Imagen 47">
              <a:extLst>
                <a:ext uri="{FF2B5EF4-FFF2-40B4-BE49-F238E27FC236}">
                  <a16:creationId xmlns:a16="http://schemas.microsoft.com/office/drawing/2014/main" id="{C046AA91-428D-F70D-130D-D05137826B6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49" name="Imagen 48">
              <a:extLst>
                <a:ext uri="{FF2B5EF4-FFF2-40B4-BE49-F238E27FC236}">
                  <a16:creationId xmlns:a16="http://schemas.microsoft.com/office/drawing/2014/main" id="{3DCDCE1A-D836-E465-FD5C-E7B242FF066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37" name="Grupo 36">
            <a:extLst>
              <a:ext uri="{FF2B5EF4-FFF2-40B4-BE49-F238E27FC236}">
                <a16:creationId xmlns:a16="http://schemas.microsoft.com/office/drawing/2014/main" id="{93C78D7D-4EDF-E441-FE72-D556801447E3}"/>
              </a:ext>
            </a:extLst>
          </xdr:cNvPr>
          <xdr:cNvGrpSpPr/>
        </xdr:nvGrpSpPr>
        <xdr:grpSpPr>
          <a:xfrm>
            <a:off x="18337356" y="13549312"/>
            <a:ext cx="12508491" cy="8961466"/>
            <a:chOff x="2106756" y="1460789"/>
            <a:chExt cx="12446579" cy="9018616"/>
          </a:xfrm>
        </xdr:grpSpPr>
        <xdr:pic>
          <xdr:nvPicPr>
            <xdr:cNvPr id="38" name="Imagen 37">
              <a:extLst>
                <a:ext uri="{FF2B5EF4-FFF2-40B4-BE49-F238E27FC236}">
                  <a16:creationId xmlns:a16="http://schemas.microsoft.com/office/drawing/2014/main" id="{B2AE604A-CFEE-1604-5533-CCEB9BB6354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39" name="Imagen 38">
              <a:extLst>
                <a:ext uri="{FF2B5EF4-FFF2-40B4-BE49-F238E27FC236}">
                  <a16:creationId xmlns:a16="http://schemas.microsoft.com/office/drawing/2014/main" id="{C9D3AE15-D613-F653-BE2D-6D1BCB52D7C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40" name="Imagen 39">
              <a:extLst>
                <a:ext uri="{FF2B5EF4-FFF2-40B4-BE49-F238E27FC236}">
                  <a16:creationId xmlns:a16="http://schemas.microsoft.com/office/drawing/2014/main" id="{0C276662-96BF-8D6F-CFCC-468AD24E6FE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41" name="Imagen 40">
              <a:extLst>
                <a:ext uri="{FF2B5EF4-FFF2-40B4-BE49-F238E27FC236}">
                  <a16:creationId xmlns:a16="http://schemas.microsoft.com/office/drawing/2014/main" id="{BE6B9A18-4143-F558-58B7-03E0F7A3428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42" name="Imagen 41">
              <a:extLst>
                <a:ext uri="{FF2B5EF4-FFF2-40B4-BE49-F238E27FC236}">
                  <a16:creationId xmlns:a16="http://schemas.microsoft.com/office/drawing/2014/main" id="{6CEB72FB-3A2F-FE72-DBA5-C7FA0613CE5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43" name="Imagen 42">
              <a:extLst>
                <a:ext uri="{FF2B5EF4-FFF2-40B4-BE49-F238E27FC236}">
                  <a16:creationId xmlns:a16="http://schemas.microsoft.com/office/drawing/2014/main" id="{D49220AD-432E-6FD7-E861-18BDEEF13D0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</xdr:grpSp>
    <xdr:clientData fPrintsWithSheet="0"/>
  </xdr:twoCellAnchor>
  <xdr:twoCellAnchor editAs="absolute">
    <xdr:from>
      <xdr:col>1</xdr:col>
      <xdr:colOff>0</xdr:colOff>
      <xdr:row>74</xdr:row>
      <xdr:rowOff>142875</xdr:rowOff>
    </xdr:from>
    <xdr:to>
      <xdr:col>23</xdr:col>
      <xdr:colOff>1</xdr:colOff>
      <xdr:row>131</xdr:row>
      <xdr:rowOff>87209</xdr:rowOff>
    </xdr:to>
    <xdr:grpSp>
      <xdr:nvGrpSpPr>
        <xdr:cNvPr id="62" name="Grupo 61">
          <a:extLst>
            <a:ext uri="{FF2B5EF4-FFF2-40B4-BE49-F238E27FC236}">
              <a16:creationId xmlns:a16="http://schemas.microsoft.com/office/drawing/2014/main" id="{D38EA192-91D7-4223-BAE1-AEF6838E51DE}"/>
            </a:ext>
          </a:extLst>
        </xdr:cNvPr>
        <xdr:cNvGrpSpPr>
          <a:grpSpLocks noChangeAspect="1"/>
        </xdr:cNvGrpSpPr>
      </xdr:nvGrpSpPr>
      <xdr:grpSpPr>
        <a:xfrm>
          <a:off x="228600" y="14192250"/>
          <a:ext cx="14611351" cy="10812359"/>
          <a:chOff x="2111519" y="1498889"/>
          <a:chExt cx="28734328" cy="21011889"/>
        </a:xfrm>
      </xdr:grpSpPr>
      <xdr:grpSp>
        <xdr:nvGrpSpPr>
          <xdr:cNvPr id="63" name="Grupo 62">
            <a:extLst>
              <a:ext uri="{FF2B5EF4-FFF2-40B4-BE49-F238E27FC236}">
                <a16:creationId xmlns:a16="http://schemas.microsoft.com/office/drawing/2014/main" id="{FA887BFF-52D9-9436-0B8A-A41E4CBEE69E}"/>
              </a:ext>
            </a:extLst>
          </xdr:cNvPr>
          <xdr:cNvGrpSpPr/>
        </xdr:nvGrpSpPr>
        <xdr:grpSpPr>
          <a:xfrm>
            <a:off x="2111519" y="1498889"/>
            <a:ext cx="12508491" cy="8961466"/>
            <a:chOff x="2106756" y="1460789"/>
            <a:chExt cx="12446579" cy="9018616"/>
          </a:xfrm>
        </xdr:grpSpPr>
        <xdr:pic>
          <xdr:nvPicPr>
            <xdr:cNvPr id="85" name="Imagen 84">
              <a:extLst>
                <a:ext uri="{FF2B5EF4-FFF2-40B4-BE49-F238E27FC236}">
                  <a16:creationId xmlns:a16="http://schemas.microsoft.com/office/drawing/2014/main" id="{CE7BE6CB-C9D3-A4AD-48BB-85830CEB5D8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86" name="Imagen 85">
              <a:extLst>
                <a:ext uri="{FF2B5EF4-FFF2-40B4-BE49-F238E27FC236}">
                  <a16:creationId xmlns:a16="http://schemas.microsoft.com/office/drawing/2014/main" id="{10CD0CF3-4344-1F0D-94CF-D2647192C27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87" name="Imagen 86">
              <a:extLst>
                <a:ext uri="{FF2B5EF4-FFF2-40B4-BE49-F238E27FC236}">
                  <a16:creationId xmlns:a16="http://schemas.microsoft.com/office/drawing/2014/main" id="{8E71DF92-6646-6F65-CBD2-BCDA54DAF16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88" name="Imagen 87">
              <a:extLst>
                <a:ext uri="{FF2B5EF4-FFF2-40B4-BE49-F238E27FC236}">
                  <a16:creationId xmlns:a16="http://schemas.microsoft.com/office/drawing/2014/main" id="{5BC1B433-959A-2D76-8FE8-78DBA0D90AE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89" name="Imagen 88">
              <a:extLst>
                <a:ext uri="{FF2B5EF4-FFF2-40B4-BE49-F238E27FC236}">
                  <a16:creationId xmlns:a16="http://schemas.microsoft.com/office/drawing/2014/main" id="{913C9807-8D55-21C8-CB3D-BB84849EC48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90" name="Imagen 89">
              <a:extLst>
                <a:ext uri="{FF2B5EF4-FFF2-40B4-BE49-F238E27FC236}">
                  <a16:creationId xmlns:a16="http://schemas.microsoft.com/office/drawing/2014/main" id="{9C75135B-62D1-0726-09A1-DAE89D06404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64" name="Grupo 63">
            <a:extLst>
              <a:ext uri="{FF2B5EF4-FFF2-40B4-BE49-F238E27FC236}">
                <a16:creationId xmlns:a16="http://schemas.microsoft.com/office/drawing/2014/main" id="{01BA53E8-F458-AE94-261C-8E3541294B55}"/>
              </a:ext>
            </a:extLst>
          </xdr:cNvPr>
          <xdr:cNvGrpSpPr/>
        </xdr:nvGrpSpPr>
        <xdr:grpSpPr>
          <a:xfrm>
            <a:off x="2111519" y="13549312"/>
            <a:ext cx="12508491" cy="8961466"/>
            <a:chOff x="2106756" y="1460789"/>
            <a:chExt cx="12446579" cy="9018616"/>
          </a:xfrm>
        </xdr:grpSpPr>
        <xdr:pic>
          <xdr:nvPicPr>
            <xdr:cNvPr id="79" name="Imagen 78">
              <a:extLst>
                <a:ext uri="{FF2B5EF4-FFF2-40B4-BE49-F238E27FC236}">
                  <a16:creationId xmlns:a16="http://schemas.microsoft.com/office/drawing/2014/main" id="{E5606132-7C84-2DEA-7B61-BC18E0BA1C1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80" name="Imagen 79">
              <a:extLst>
                <a:ext uri="{FF2B5EF4-FFF2-40B4-BE49-F238E27FC236}">
                  <a16:creationId xmlns:a16="http://schemas.microsoft.com/office/drawing/2014/main" id="{2771CA0D-D9AE-F907-2B4E-CF0A1933EB8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81" name="Imagen 80">
              <a:extLst>
                <a:ext uri="{FF2B5EF4-FFF2-40B4-BE49-F238E27FC236}">
                  <a16:creationId xmlns:a16="http://schemas.microsoft.com/office/drawing/2014/main" id="{894EAF01-DEF2-D854-943B-357E6C1EA1A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82" name="Imagen 81">
              <a:extLst>
                <a:ext uri="{FF2B5EF4-FFF2-40B4-BE49-F238E27FC236}">
                  <a16:creationId xmlns:a16="http://schemas.microsoft.com/office/drawing/2014/main" id="{088251CF-8A72-AFB1-771C-EC1BB34BDB0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83" name="Imagen 82">
              <a:extLst>
                <a:ext uri="{FF2B5EF4-FFF2-40B4-BE49-F238E27FC236}">
                  <a16:creationId xmlns:a16="http://schemas.microsoft.com/office/drawing/2014/main" id="{A55BB8AC-2247-F200-C481-8F2BACC3B14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84" name="Imagen 83">
              <a:extLst>
                <a:ext uri="{FF2B5EF4-FFF2-40B4-BE49-F238E27FC236}">
                  <a16:creationId xmlns:a16="http://schemas.microsoft.com/office/drawing/2014/main" id="{BC2BCFA1-52BA-3C4E-CA5E-1384C3E2115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65" name="Grupo 64">
            <a:extLst>
              <a:ext uri="{FF2B5EF4-FFF2-40B4-BE49-F238E27FC236}">
                <a16:creationId xmlns:a16="http://schemas.microsoft.com/office/drawing/2014/main" id="{B226C1EE-1F6B-023A-6CEC-205C7563157E}"/>
              </a:ext>
            </a:extLst>
          </xdr:cNvPr>
          <xdr:cNvGrpSpPr/>
        </xdr:nvGrpSpPr>
        <xdr:grpSpPr>
          <a:xfrm>
            <a:off x="18337356" y="1498889"/>
            <a:ext cx="12508491" cy="8961466"/>
            <a:chOff x="2106756" y="1460789"/>
            <a:chExt cx="12446579" cy="9018616"/>
          </a:xfrm>
        </xdr:grpSpPr>
        <xdr:pic>
          <xdr:nvPicPr>
            <xdr:cNvPr id="73" name="Imagen 72">
              <a:extLst>
                <a:ext uri="{FF2B5EF4-FFF2-40B4-BE49-F238E27FC236}">
                  <a16:creationId xmlns:a16="http://schemas.microsoft.com/office/drawing/2014/main" id="{93F4CCC3-6B7F-CB89-2495-4E16965CB60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74" name="Imagen 73">
              <a:extLst>
                <a:ext uri="{FF2B5EF4-FFF2-40B4-BE49-F238E27FC236}">
                  <a16:creationId xmlns:a16="http://schemas.microsoft.com/office/drawing/2014/main" id="{7CC52B44-2EA6-E2B7-BD95-C7A7A36D412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75" name="Imagen 74">
              <a:extLst>
                <a:ext uri="{FF2B5EF4-FFF2-40B4-BE49-F238E27FC236}">
                  <a16:creationId xmlns:a16="http://schemas.microsoft.com/office/drawing/2014/main" id="{9900770E-B06F-AD1D-BAC6-20CD64CEB5C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76" name="Imagen 75">
              <a:extLst>
                <a:ext uri="{FF2B5EF4-FFF2-40B4-BE49-F238E27FC236}">
                  <a16:creationId xmlns:a16="http://schemas.microsoft.com/office/drawing/2014/main" id="{A6ABADCB-B8AA-70FD-4235-12F77951FA0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77" name="Imagen 76">
              <a:extLst>
                <a:ext uri="{FF2B5EF4-FFF2-40B4-BE49-F238E27FC236}">
                  <a16:creationId xmlns:a16="http://schemas.microsoft.com/office/drawing/2014/main" id="{1C6A98F7-9F84-CC04-BBC8-F4F0E756B54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78" name="Imagen 77">
              <a:extLst>
                <a:ext uri="{FF2B5EF4-FFF2-40B4-BE49-F238E27FC236}">
                  <a16:creationId xmlns:a16="http://schemas.microsoft.com/office/drawing/2014/main" id="{70C10765-9409-D2F9-F43A-BE4215CD68D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66" name="Grupo 65">
            <a:extLst>
              <a:ext uri="{FF2B5EF4-FFF2-40B4-BE49-F238E27FC236}">
                <a16:creationId xmlns:a16="http://schemas.microsoft.com/office/drawing/2014/main" id="{685E82ED-DF1F-8AD8-518C-6D57125585E2}"/>
              </a:ext>
            </a:extLst>
          </xdr:cNvPr>
          <xdr:cNvGrpSpPr/>
        </xdr:nvGrpSpPr>
        <xdr:grpSpPr>
          <a:xfrm>
            <a:off x="18337356" y="13549312"/>
            <a:ext cx="12508491" cy="8961466"/>
            <a:chOff x="2106756" y="1460789"/>
            <a:chExt cx="12446579" cy="9018616"/>
          </a:xfrm>
        </xdr:grpSpPr>
        <xdr:pic>
          <xdr:nvPicPr>
            <xdr:cNvPr id="67" name="Imagen 66">
              <a:extLst>
                <a:ext uri="{FF2B5EF4-FFF2-40B4-BE49-F238E27FC236}">
                  <a16:creationId xmlns:a16="http://schemas.microsoft.com/office/drawing/2014/main" id="{ACBED923-DF88-B4C6-872B-8878E2C3006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68" name="Imagen 67">
              <a:extLst>
                <a:ext uri="{FF2B5EF4-FFF2-40B4-BE49-F238E27FC236}">
                  <a16:creationId xmlns:a16="http://schemas.microsoft.com/office/drawing/2014/main" id="{6D9AACD2-AECD-4EDC-C73F-0DCD5BB6B83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69" name="Imagen 68">
              <a:extLst>
                <a:ext uri="{FF2B5EF4-FFF2-40B4-BE49-F238E27FC236}">
                  <a16:creationId xmlns:a16="http://schemas.microsoft.com/office/drawing/2014/main" id="{033776C1-657F-42F1-BB28-A41DEDE97D0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70" name="Imagen 69">
              <a:extLst>
                <a:ext uri="{FF2B5EF4-FFF2-40B4-BE49-F238E27FC236}">
                  <a16:creationId xmlns:a16="http://schemas.microsoft.com/office/drawing/2014/main" id="{932675D8-3C08-7D62-D910-FCB81A46055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71" name="Imagen 70">
              <a:extLst>
                <a:ext uri="{FF2B5EF4-FFF2-40B4-BE49-F238E27FC236}">
                  <a16:creationId xmlns:a16="http://schemas.microsoft.com/office/drawing/2014/main" id="{A5A34B01-E9F0-9D42-74B7-5096DEC0B79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72" name="Imagen 71">
              <a:extLst>
                <a:ext uri="{FF2B5EF4-FFF2-40B4-BE49-F238E27FC236}">
                  <a16:creationId xmlns:a16="http://schemas.microsoft.com/office/drawing/2014/main" id="{E04287F3-C02C-C325-A5AB-83D16DF0FA1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</xdr:grp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56028</xdr:rowOff>
    </xdr:from>
    <xdr:to>
      <xdr:col>9</xdr:col>
      <xdr:colOff>20413</xdr:colOff>
      <xdr:row>3</xdr:row>
      <xdr:rowOff>179294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CFD6EF-4B6B-4929-9C08-F7CD5F8AC3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774" b="10968"/>
        <a:stretch/>
      </xdr:blipFill>
      <xdr:spPr>
        <a:xfrm>
          <a:off x="190500" y="56028"/>
          <a:ext cx="2642589" cy="694766"/>
        </a:xfrm>
        <a:prstGeom prst="rect">
          <a:avLst/>
        </a:prstGeom>
      </xdr:spPr>
    </xdr:pic>
    <xdr:clientData/>
  </xdr:twoCellAnchor>
  <xdr:twoCellAnchor>
    <xdr:from>
      <xdr:col>11</xdr:col>
      <xdr:colOff>76200</xdr:colOff>
      <xdr:row>0</xdr:row>
      <xdr:rowOff>152400</xdr:rowOff>
    </xdr:from>
    <xdr:to>
      <xdr:col>11</xdr:col>
      <xdr:colOff>895350</xdr:colOff>
      <xdr:row>3</xdr:row>
      <xdr:rowOff>95250</xdr:rowOff>
    </xdr:to>
    <xdr:sp macro="[0]!VOLVER" textlink="">
      <xdr:nvSpPr>
        <xdr:cNvPr id="4" name="Flecha: hacia la izquierd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E0B685-9463-4EA5-AD16-64BF80CB1300}"/>
            </a:ext>
          </a:extLst>
        </xdr:cNvPr>
        <xdr:cNvSpPr/>
      </xdr:nvSpPr>
      <xdr:spPr>
        <a:xfrm>
          <a:off x="4914900" y="152400"/>
          <a:ext cx="819150" cy="514350"/>
        </a:xfrm>
        <a:prstGeom prst="leftArrow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s-AR" sz="1100"/>
            <a:t>VOLVER</a:t>
          </a:r>
        </a:p>
      </xdr:txBody>
    </xdr:sp>
    <xdr:clientData/>
  </xdr:twoCellAnchor>
  <xdr:twoCellAnchor editAs="absolute">
    <xdr:from>
      <xdr:col>6</xdr:col>
      <xdr:colOff>152401</xdr:colOff>
      <xdr:row>7</xdr:row>
      <xdr:rowOff>122365</xdr:rowOff>
    </xdr:from>
    <xdr:to>
      <xdr:col>26</xdr:col>
      <xdr:colOff>152401</xdr:colOff>
      <xdr:row>75</xdr:row>
      <xdr:rowOff>46065</xdr:rowOff>
    </xdr:to>
    <xdr:grpSp>
      <xdr:nvGrpSpPr>
        <xdr:cNvPr id="33" name="Grupo 32">
          <a:extLst>
            <a:ext uri="{FF2B5EF4-FFF2-40B4-BE49-F238E27FC236}">
              <a16:creationId xmlns:a16="http://schemas.microsoft.com/office/drawing/2014/main" id="{A4A34BAB-9C2A-4C40-827D-ADC27976BDD6}"/>
            </a:ext>
          </a:extLst>
        </xdr:cNvPr>
        <xdr:cNvGrpSpPr>
          <a:grpSpLocks noChangeAspect="1"/>
        </xdr:cNvGrpSpPr>
      </xdr:nvGrpSpPr>
      <xdr:grpSpPr>
        <a:xfrm>
          <a:off x="152401" y="1408240"/>
          <a:ext cx="16868775" cy="12639575"/>
          <a:chOff x="2111519" y="1498889"/>
          <a:chExt cx="28734328" cy="21011889"/>
        </a:xfrm>
      </xdr:grpSpPr>
      <xdr:grpSp>
        <xdr:nvGrpSpPr>
          <xdr:cNvPr id="34" name="Grupo 33">
            <a:extLst>
              <a:ext uri="{FF2B5EF4-FFF2-40B4-BE49-F238E27FC236}">
                <a16:creationId xmlns:a16="http://schemas.microsoft.com/office/drawing/2014/main" id="{D590D633-1667-4E3D-8896-6138C628F851}"/>
              </a:ext>
            </a:extLst>
          </xdr:cNvPr>
          <xdr:cNvGrpSpPr/>
        </xdr:nvGrpSpPr>
        <xdr:grpSpPr>
          <a:xfrm>
            <a:off x="2111519" y="1498889"/>
            <a:ext cx="12508491" cy="8961466"/>
            <a:chOff x="2106756" y="1460789"/>
            <a:chExt cx="12446579" cy="9018616"/>
          </a:xfrm>
        </xdr:grpSpPr>
        <xdr:pic>
          <xdr:nvPicPr>
            <xdr:cNvPr id="56" name="Imagen 55">
              <a:extLst>
                <a:ext uri="{FF2B5EF4-FFF2-40B4-BE49-F238E27FC236}">
                  <a16:creationId xmlns:a16="http://schemas.microsoft.com/office/drawing/2014/main" id="{4E473E5A-8DDD-8762-2214-F6C2749A42D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57" name="Imagen 56">
              <a:extLst>
                <a:ext uri="{FF2B5EF4-FFF2-40B4-BE49-F238E27FC236}">
                  <a16:creationId xmlns:a16="http://schemas.microsoft.com/office/drawing/2014/main" id="{74780314-DFF6-186F-0C84-1129F346245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58" name="Imagen 57">
              <a:extLst>
                <a:ext uri="{FF2B5EF4-FFF2-40B4-BE49-F238E27FC236}">
                  <a16:creationId xmlns:a16="http://schemas.microsoft.com/office/drawing/2014/main" id="{12245DE8-321B-D106-4659-7F77852FFEB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59" name="Imagen 58">
              <a:extLst>
                <a:ext uri="{FF2B5EF4-FFF2-40B4-BE49-F238E27FC236}">
                  <a16:creationId xmlns:a16="http://schemas.microsoft.com/office/drawing/2014/main" id="{3F75E199-4E3C-383E-1AF8-7A28F5E71A4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60" name="Imagen 59">
              <a:extLst>
                <a:ext uri="{FF2B5EF4-FFF2-40B4-BE49-F238E27FC236}">
                  <a16:creationId xmlns:a16="http://schemas.microsoft.com/office/drawing/2014/main" id="{9D5B9BC9-03E0-2575-EC15-4693DCE5A1E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61" name="Imagen 60">
              <a:extLst>
                <a:ext uri="{FF2B5EF4-FFF2-40B4-BE49-F238E27FC236}">
                  <a16:creationId xmlns:a16="http://schemas.microsoft.com/office/drawing/2014/main" id="{166B1E2E-7C41-15B9-804E-886344DF13F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35" name="Grupo 34">
            <a:extLst>
              <a:ext uri="{FF2B5EF4-FFF2-40B4-BE49-F238E27FC236}">
                <a16:creationId xmlns:a16="http://schemas.microsoft.com/office/drawing/2014/main" id="{A625E065-C0A8-E0E8-6D12-4D61098D3F65}"/>
              </a:ext>
            </a:extLst>
          </xdr:cNvPr>
          <xdr:cNvGrpSpPr/>
        </xdr:nvGrpSpPr>
        <xdr:grpSpPr>
          <a:xfrm>
            <a:off x="2111519" y="13549312"/>
            <a:ext cx="12508491" cy="8961466"/>
            <a:chOff x="2106756" y="1460789"/>
            <a:chExt cx="12446579" cy="9018616"/>
          </a:xfrm>
        </xdr:grpSpPr>
        <xdr:pic>
          <xdr:nvPicPr>
            <xdr:cNvPr id="50" name="Imagen 49">
              <a:extLst>
                <a:ext uri="{FF2B5EF4-FFF2-40B4-BE49-F238E27FC236}">
                  <a16:creationId xmlns:a16="http://schemas.microsoft.com/office/drawing/2014/main" id="{49517C0C-B746-962E-846F-B30CFA7DF1F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51" name="Imagen 50">
              <a:extLst>
                <a:ext uri="{FF2B5EF4-FFF2-40B4-BE49-F238E27FC236}">
                  <a16:creationId xmlns:a16="http://schemas.microsoft.com/office/drawing/2014/main" id="{0207F024-C2F6-6893-9DAC-77E0D19E882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52" name="Imagen 51">
              <a:extLst>
                <a:ext uri="{FF2B5EF4-FFF2-40B4-BE49-F238E27FC236}">
                  <a16:creationId xmlns:a16="http://schemas.microsoft.com/office/drawing/2014/main" id="{0714A3E2-F479-0744-57AB-D18016A3B12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53" name="Imagen 52">
              <a:extLst>
                <a:ext uri="{FF2B5EF4-FFF2-40B4-BE49-F238E27FC236}">
                  <a16:creationId xmlns:a16="http://schemas.microsoft.com/office/drawing/2014/main" id="{838EA923-4FC7-0710-A6D4-85A47FCB987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54" name="Imagen 53">
              <a:extLst>
                <a:ext uri="{FF2B5EF4-FFF2-40B4-BE49-F238E27FC236}">
                  <a16:creationId xmlns:a16="http://schemas.microsoft.com/office/drawing/2014/main" id="{61C245DE-E90A-D088-5F82-5B403E54DA5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55" name="Imagen 54">
              <a:extLst>
                <a:ext uri="{FF2B5EF4-FFF2-40B4-BE49-F238E27FC236}">
                  <a16:creationId xmlns:a16="http://schemas.microsoft.com/office/drawing/2014/main" id="{40B78703-2EC4-4215-54A8-36432CAC7B1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36" name="Grupo 35">
            <a:extLst>
              <a:ext uri="{FF2B5EF4-FFF2-40B4-BE49-F238E27FC236}">
                <a16:creationId xmlns:a16="http://schemas.microsoft.com/office/drawing/2014/main" id="{EA10DBB6-2569-3580-9749-7B88C67732F2}"/>
              </a:ext>
            </a:extLst>
          </xdr:cNvPr>
          <xdr:cNvGrpSpPr/>
        </xdr:nvGrpSpPr>
        <xdr:grpSpPr>
          <a:xfrm>
            <a:off x="18337356" y="1498889"/>
            <a:ext cx="12508491" cy="8961466"/>
            <a:chOff x="2106756" y="1460789"/>
            <a:chExt cx="12446579" cy="9018616"/>
          </a:xfrm>
        </xdr:grpSpPr>
        <xdr:pic>
          <xdr:nvPicPr>
            <xdr:cNvPr id="44" name="Imagen 43">
              <a:extLst>
                <a:ext uri="{FF2B5EF4-FFF2-40B4-BE49-F238E27FC236}">
                  <a16:creationId xmlns:a16="http://schemas.microsoft.com/office/drawing/2014/main" id="{5AA3B047-1C03-00BB-4664-E1CD3F4A404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45" name="Imagen 44">
              <a:extLst>
                <a:ext uri="{FF2B5EF4-FFF2-40B4-BE49-F238E27FC236}">
                  <a16:creationId xmlns:a16="http://schemas.microsoft.com/office/drawing/2014/main" id="{C5E0DF8F-E342-F73F-515D-A4E375C3A60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46" name="Imagen 45">
              <a:extLst>
                <a:ext uri="{FF2B5EF4-FFF2-40B4-BE49-F238E27FC236}">
                  <a16:creationId xmlns:a16="http://schemas.microsoft.com/office/drawing/2014/main" id="{50739EB6-F774-47B3-36B4-91B49C1C752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47" name="Imagen 46">
              <a:extLst>
                <a:ext uri="{FF2B5EF4-FFF2-40B4-BE49-F238E27FC236}">
                  <a16:creationId xmlns:a16="http://schemas.microsoft.com/office/drawing/2014/main" id="{FD73D183-93D5-8201-6C20-2589C26ED2A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48" name="Imagen 47">
              <a:extLst>
                <a:ext uri="{FF2B5EF4-FFF2-40B4-BE49-F238E27FC236}">
                  <a16:creationId xmlns:a16="http://schemas.microsoft.com/office/drawing/2014/main" id="{E0F8F3D2-A4A0-1481-E344-B656BADE1E0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49" name="Imagen 48">
              <a:extLst>
                <a:ext uri="{FF2B5EF4-FFF2-40B4-BE49-F238E27FC236}">
                  <a16:creationId xmlns:a16="http://schemas.microsoft.com/office/drawing/2014/main" id="{4A98017D-27B9-4D18-403F-FEAF00C85A3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37" name="Grupo 36">
            <a:extLst>
              <a:ext uri="{FF2B5EF4-FFF2-40B4-BE49-F238E27FC236}">
                <a16:creationId xmlns:a16="http://schemas.microsoft.com/office/drawing/2014/main" id="{55452E98-E617-464F-AAE9-BB52AFD5AF26}"/>
              </a:ext>
            </a:extLst>
          </xdr:cNvPr>
          <xdr:cNvGrpSpPr/>
        </xdr:nvGrpSpPr>
        <xdr:grpSpPr>
          <a:xfrm>
            <a:off x="18337356" y="13549312"/>
            <a:ext cx="12508491" cy="8961466"/>
            <a:chOff x="2106756" y="1460789"/>
            <a:chExt cx="12446579" cy="9018616"/>
          </a:xfrm>
        </xdr:grpSpPr>
        <xdr:pic>
          <xdr:nvPicPr>
            <xdr:cNvPr id="38" name="Imagen 37">
              <a:extLst>
                <a:ext uri="{FF2B5EF4-FFF2-40B4-BE49-F238E27FC236}">
                  <a16:creationId xmlns:a16="http://schemas.microsoft.com/office/drawing/2014/main" id="{BA2E6A60-8F93-6E4A-8372-1A10C9719CC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39" name="Imagen 38">
              <a:extLst>
                <a:ext uri="{FF2B5EF4-FFF2-40B4-BE49-F238E27FC236}">
                  <a16:creationId xmlns:a16="http://schemas.microsoft.com/office/drawing/2014/main" id="{8BE8D79F-C54B-0A62-95C5-F341AD75DFC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40" name="Imagen 39">
              <a:extLst>
                <a:ext uri="{FF2B5EF4-FFF2-40B4-BE49-F238E27FC236}">
                  <a16:creationId xmlns:a16="http://schemas.microsoft.com/office/drawing/2014/main" id="{66C72786-9FF1-F340-9F7A-A0400A2AE55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41" name="Imagen 40">
              <a:extLst>
                <a:ext uri="{FF2B5EF4-FFF2-40B4-BE49-F238E27FC236}">
                  <a16:creationId xmlns:a16="http://schemas.microsoft.com/office/drawing/2014/main" id="{C2CF9164-78B3-67AB-0AF2-96D1017CC4F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42" name="Imagen 41">
              <a:extLst>
                <a:ext uri="{FF2B5EF4-FFF2-40B4-BE49-F238E27FC236}">
                  <a16:creationId xmlns:a16="http://schemas.microsoft.com/office/drawing/2014/main" id="{BF2EBC1D-7FE5-0007-0A5F-26101840758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43" name="Imagen 42">
              <a:extLst>
                <a:ext uri="{FF2B5EF4-FFF2-40B4-BE49-F238E27FC236}">
                  <a16:creationId xmlns:a16="http://schemas.microsoft.com/office/drawing/2014/main" id="{0AFCDAB2-FF34-1FF3-0D03-345A7B65070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</xdr:grpSp>
    <xdr:clientData fPrintsWithSheet="0"/>
  </xdr:twoCellAnchor>
  <xdr:twoCellAnchor editAs="absolute">
    <xdr:from>
      <xdr:col>6</xdr:col>
      <xdr:colOff>114301</xdr:colOff>
      <xdr:row>83</xdr:row>
      <xdr:rowOff>8065</xdr:rowOff>
    </xdr:from>
    <xdr:to>
      <xdr:col>26</xdr:col>
      <xdr:colOff>114301</xdr:colOff>
      <xdr:row>148</xdr:row>
      <xdr:rowOff>160365</xdr:rowOff>
    </xdr:to>
    <xdr:grpSp>
      <xdr:nvGrpSpPr>
        <xdr:cNvPr id="62" name="Grupo 61">
          <a:extLst>
            <a:ext uri="{FF2B5EF4-FFF2-40B4-BE49-F238E27FC236}">
              <a16:creationId xmlns:a16="http://schemas.microsoft.com/office/drawing/2014/main" id="{98EA5697-8017-49C9-A418-B7195E36ABEA}"/>
            </a:ext>
          </a:extLst>
        </xdr:cNvPr>
        <xdr:cNvGrpSpPr>
          <a:grpSpLocks noChangeAspect="1"/>
        </xdr:cNvGrpSpPr>
      </xdr:nvGrpSpPr>
      <xdr:grpSpPr>
        <a:xfrm>
          <a:off x="114301" y="15533815"/>
          <a:ext cx="16868775" cy="12534800"/>
          <a:chOff x="2111519" y="1498889"/>
          <a:chExt cx="28734328" cy="21011889"/>
        </a:xfrm>
      </xdr:grpSpPr>
      <xdr:grpSp>
        <xdr:nvGrpSpPr>
          <xdr:cNvPr id="63" name="Grupo 62">
            <a:extLst>
              <a:ext uri="{FF2B5EF4-FFF2-40B4-BE49-F238E27FC236}">
                <a16:creationId xmlns:a16="http://schemas.microsoft.com/office/drawing/2014/main" id="{F49AAE56-EDA3-BC52-C694-00E5F3279A1E}"/>
              </a:ext>
            </a:extLst>
          </xdr:cNvPr>
          <xdr:cNvGrpSpPr/>
        </xdr:nvGrpSpPr>
        <xdr:grpSpPr>
          <a:xfrm>
            <a:off x="2111519" y="1498889"/>
            <a:ext cx="12508491" cy="8961466"/>
            <a:chOff x="2106756" y="1460789"/>
            <a:chExt cx="12446579" cy="9018616"/>
          </a:xfrm>
        </xdr:grpSpPr>
        <xdr:pic>
          <xdr:nvPicPr>
            <xdr:cNvPr id="85" name="Imagen 84">
              <a:extLst>
                <a:ext uri="{FF2B5EF4-FFF2-40B4-BE49-F238E27FC236}">
                  <a16:creationId xmlns:a16="http://schemas.microsoft.com/office/drawing/2014/main" id="{53ECA434-944F-9E03-C628-F6706F8758F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86" name="Imagen 85">
              <a:extLst>
                <a:ext uri="{FF2B5EF4-FFF2-40B4-BE49-F238E27FC236}">
                  <a16:creationId xmlns:a16="http://schemas.microsoft.com/office/drawing/2014/main" id="{B9837614-FE79-B36A-A3B1-D9750BE5EEF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87" name="Imagen 86">
              <a:extLst>
                <a:ext uri="{FF2B5EF4-FFF2-40B4-BE49-F238E27FC236}">
                  <a16:creationId xmlns:a16="http://schemas.microsoft.com/office/drawing/2014/main" id="{6BD11067-FF05-D7B4-ABC0-95F4B87AAC6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88" name="Imagen 87">
              <a:extLst>
                <a:ext uri="{FF2B5EF4-FFF2-40B4-BE49-F238E27FC236}">
                  <a16:creationId xmlns:a16="http://schemas.microsoft.com/office/drawing/2014/main" id="{8E39CEA1-43FB-F633-C163-5C921CAFA78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89" name="Imagen 88">
              <a:extLst>
                <a:ext uri="{FF2B5EF4-FFF2-40B4-BE49-F238E27FC236}">
                  <a16:creationId xmlns:a16="http://schemas.microsoft.com/office/drawing/2014/main" id="{CF52C62E-2633-B044-F358-75E8545263E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90" name="Imagen 89">
              <a:extLst>
                <a:ext uri="{FF2B5EF4-FFF2-40B4-BE49-F238E27FC236}">
                  <a16:creationId xmlns:a16="http://schemas.microsoft.com/office/drawing/2014/main" id="{5B7E14F0-2479-B032-9C4D-F46819DF38A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64" name="Grupo 63">
            <a:extLst>
              <a:ext uri="{FF2B5EF4-FFF2-40B4-BE49-F238E27FC236}">
                <a16:creationId xmlns:a16="http://schemas.microsoft.com/office/drawing/2014/main" id="{4849CAE1-6FF8-FCB4-4058-43ACD25B2BA2}"/>
              </a:ext>
            </a:extLst>
          </xdr:cNvPr>
          <xdr:cNvGrpSpPr/>
        </xdr:nvGrpSpPr>
        <xdr:grpSpPr>
          <a:xfrm>
            <a:off x="2111519" y="13549312"/>
            <a:ext cx="12508491" cy="8961466"/>
            <a:chOff x="2106756" y="1460789"/>
            <a:chExt cx="12446579" cy="9018616"/>
          </a:xfrm>
        </xdr:grpSpPr>
        <xdr:pic>
          <xdr:nvPicPr>
            <xdr:cNvPr id="79" name="Imagen 78">
              <a:extLst>
                <a:ext uri="{FF2B5EF4-FFF2-40B4-BE49-F238E27FC236}">
                  <a16:creationId xmlns:a16="http://schemas.microsoft.com/office/drawing/2014/main" id="{5839D189-9822-EB44-1243-E783F0CC19D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80" name="Imagen 79">
              <a:extLst>
                <a:ext uri="{FF2B5EF4-FFF2-40B4-BE49-F238E27FC236}">
                  <a16:creationId xmlns:a16="http://schemas.microsoft.com/office/drawing/2014/main" id="{D0D0F959-09F4-0B49-CF12-C3B90136419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81" name="Imagen 80">
              <a:extLst>
                <a:ext uri="{FF2B5EF4-FFF2-40B4-BE49-F238E27FC236}">
                  <a16:creationId xmlns:a16="http://schemas.microsoft.com/office/drawing/2014/main" id="{13E3AA5F-B2A7-6943-D9BB-622EED8E484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82" name="Imagen 81">
              <a:extLst>
                <a:ext uri="{FF2B5EF4-FFF2-40B4-BE49-F238E27FC236}">
                  <a16:creationId xmlns:a16="http://schemas.microsoft.com/office/drawing/2014/main" id="{877A02F3-D5F6-1AFC-014E-BD005353495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83" name="Imagen 82">
              <a:extLst>
                <a:ext uri="{FF2B5EF4-FFF2-40B4-BE49-F238E27FC236}">
                  <a16:creationId xmlns:a16="http://schemas.microsoft.com/office/drawing/2014/main" id="{517FB94E-D9C3-C610-2F36-53B6DC78E38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84" name="Imagen 83">
              <a:extLst>
                <a:ext uri="{FF2B5EF4-FFF2-40B4-BE49-F238E27FC236}">
                  <a16:creationId xmlns:a16="http://schemas.microsoft.com/office/drawing/2014/main" id="{F75ECB78-FBB2-6775-1062-9E707FA5296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65" name="Grupo 64">
            <a:extLst>
              <a:ext uri="{FF2B5EF4-FFF2-40B4-BE49-F238E27FC236}">
                <a16:creationId xmlns:a16="http://schemas.microsoft.com/office/drawing/2014/main" id="{BAFDFF77-558E-0B03-D1AE-D4891520752B}"/>
              </a:ext>
            </a:extLst>
          </xdr:cNvPr>
          <xdr:cNvGrpSpPr/>
        </xdr:nvGrpSpPr>
        <xdr:grpSpPr>
          <a:xfrm>
            <a:off x="18337356" y="1498889"/>
            <a:ext cx="12508491" cy="8961466"/>
            <a:chOff x="2106756" y="1460789"/>
            <a:chExt cx="12446579" cy="9018616"/>
          </a:xfrm>
        </xdr:grpSpPr>
        <xdr:pic>
          <xdr:nvPicPr>
            <xdr:cNvPr id="73" name="Imagen 72">
              <a:extLst>
                <a:ext uri="{FF2B5EF4-FFF2-40B4-BE49-F238E27FC236}">
                  <a16:creationId xmlns:a16="http://schemas.microsoft.com/office/drawing/2014/main" id="{D5AA2D42-AD03-65D2-B7A2-44F2C00E597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74" name="Imagen 73">
              <a:extLst>
                <a:ext uri="{FF2B5EF4-FFF2-40B4-BE49-F238E27FC236}">
                  <a16:creationId xmlns:a16="http://schemas.microsoft.com/office/drawing/2014/main" id="{9838B1CF-C539-9DAE-61AF-930DFB6627E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75" name="Imagen 74">
              <a:extLst>
                <a:ext uri="{FF2B5EF4-FFF2-40B4-BE49-F238E27FC236}">
                  <a16:creationId xmlns:a16="http://schemas.microsoft.com/office/drawing/2014/main" id="{13300E75-AB83-3D81-D40F-7CFEC9D3D76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76" name="Imagen 75">
              <a:extLst>
                <a:ext uri="{FF2B5EF4-FFF2-40B4-BE49-F238E27FC236}">
                  <a16:creationId xmlns:a16="http://schemas.microsoft.com/office/drawing/2014/main" id="{8CD8D07E-4A76-E953-5A96-AC727E688EB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77" name="Imagen 76">
              <a:extLst>
                <a:ext uri="{FF2B5EF4-FFF2-40B4-BE49-F238E27FC236}">
                  <a16:creationId xmlns:a16="http://schemas.microsoft.com/office/drawing/2014/main" id="{578BCB4A-F5A4-6F88-62E6-0EBD7138431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78" name="Imagen 77">
              <a:extLst>
                <a:ext uri="{FF2B5EF4-FFF2-40B4-BE49-F238E27FC236}">
                  <a16:creationId xmlns:a16="http://schemas.microsoft.com/office/drawing/2014/main" id="{D465BDE7-0757-0E3D-CBB7-70E2EC29689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66" name="Grupo 65">
            <a:extLst>
              <a:ext uri="{FF2B5EF4-FFF2-40B4-BE49-F238E27FC236}">
                <a16:creationId xmlns:a16="http://schemas.microsoft.com/office/drawing/2014/main" id="{C363DCBE-B43D-9FB1-2E10-8EBB4575D0AD}"/>
              </a:ext>
            </a:extLst>
          </xdr:cNvPr>
          <xdr:cNvGrpSpPr/>
        </xdr:nvGrpSpPr>
        <xdr:grpSpPr>
          <a:xfrm>
            <a:off x="18337356" y="13549312"/>
            <a:ext cx="12508491" cy="8961466"/>
            <a:chOff x="2106756" y="1460789"/>
            <a:chExt cx="12446579" cy="9018616"/>
          </a:xfrm>
        </xdr:grpSpPr>
        <xdr:pic>
          <xdr:nvPicPr>
            <xdr:cNvPr id="67" name="Imagen 66">
              <a:extLst>
                <a:ext uri="{FF2B5EF4-FFF2-40B4-BE49-F238E27FC236}">
                  <a16:creationId xmlns:a16="http://schemas.microsoft.com/office/drawing/2014/main" id="{71D2043C-9BC7-514E-8A04-DDACEAEE48B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68" name="Imagen 67">
              <a:extLst>
                <a:ext uri="{FF2B5EF4-FFF2-40B4-BE49-F238E27FC236}">
                  <a16:creationId xmlns:a16="http://schemas.microsoft.com/office/drawing/2014/main" id="{000CE099-9430-8E86-80E3-4A0B1D20CE3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69" name="Imagen 68">
              <a:extLst>
                <a:ext uri="{FF2B5EF4-FFF2-40B4-BE49-F238E27FC236}">
                  <a16:creationId xmlns:a16="http://schemas.microsoft.com/office/drawing/2014/main" id="{63E99728-E752-CFBB-A1F7-0E7BD66E689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70" name="Imagen 69">
              <a:extLst>
                <a:ext uri="{FF2B5EF4-FFF2-40B4-BE49-F238E27FC236}">
                  <a16:creationId xmlns:a16="http://schemas.microsoft.com/office/drawing/2014/main" id="{5DA87E74-AAE3-AEF5-87DB-93BF289E7E9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71" name="Imagen 70">
              <a:extLst>
                <a:ext uri="{FF2B5EF4-FFF2-40B4-BE49-F238E27FC236}">
                  <a16:creationId xmlns:a16="http://schemas.microsoft.com/office/drawing/2014/main" id="{BA217D7C-3654-9B1D-4FFC-771EE3B1F93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72" name="Imagen 71">
              <a:extLst>
                <a:ext uri="{FF2B5EF4-FFF2-40B4-BE49-F238E27FC236}">
                  <a16:creationId xmlns:a16="http://schemas.microsoft.com/office/drawing/2014/main" id="{30FBE9CD-0171-1A26-3F82-98A021A9B95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</xdr:grp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3</xdr:row>
      <xdr:rowOff>171450</xdr:rowOff>
    </xdr:from>
    <xdr:to>
      <xdr:col>26</xdr:col>
      <xdr:colOff>38100</xdr:colOff>
      <xdr:row>70</xdr:row>
      <xdr:rowOff>47525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1E9CE23-1B15-4AAB-B875-EDC552F1A39A}"/>
            </a:ext>
          </a:extLst>
        </xdr:cNvPr>
        <xdr:cNvGrpSpPr>
          <a:grpSpLocks noChangeAspect="1"/>
        </xdr:cNvGrpSpPr>
      </xdr:nvGrpSpPr>
      <xdr:grpSpPr>
        <a:xfrm>
          <a:off x="38100" y="742950"/>
          <a:ext cx="16868775" cy="12639575"/>
          <a:chOff x="2111519" y="1498889"/>
          <a:chExt cx="28734328" cy="21011889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3EBBDAA7-4B70-33D7-0C77-ACA0DE7D7528}"/>
              </a:ext>
            </a:extLst>
          </xdr:cNvPr>
          <xdr:cNvGrpSpPr/>
        </xdr:nvGrpSpPr>
        <xdr:grpSpPr>
          <a:xfrm>
            <a:off x="2111519" y="1498889"/>
            <a:ext cx="12508491" cy="8961466"/>
            <a:chOff x="2106756" y="1460789"/>
            <a:chExt cx="12446579" cy="9018616"/>
          </a:xfrm>
        </xdr:grpSpPr>
        <xdr:pic>
          <xdr:nvPicPr>
            <xdr:cNvPr id="25" name="Imagen 24">
              <a:extLst>
                <a:ext uri="{FF2B5EF4-FFF2-40B4-BE49-F238E27FC236}">
                  <a16:creationId xmlns:a16="http://schemas.microsoft.com/office/drawing/2014/main" id="{6889ABB9-F0D3-4335-ACDA-2A05922C506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26" name="Imagen 25">
              <a:extLst>
                <a:ext uri="{FF2B5EF4-FFF2-40B4-BE49-F238E27FC236}">
                  <a16:creationId xmlns:a16="http://schemas.microsoft.com/office/drawing/2014/main" id="{638DB584-4034-F26B-DF01-E05468A5225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27" name="Imagen 26">
              <a:extLst>
                <a:ext uri="{FF2B5EF4-FFF2-40B4-BE49-F238E27FC236}">
                  <a16:creationId xmlns:a16="http://schemas.microsoft.com/office/drawing/2014/main" id="{0731CD86-555A-CE52-CCA5-DBC4BDA946B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28" name="Imagen 27">
              <a:extLst>
                <a:ext uri="{FF2B5EF4-FFF2-40B4-BE49-F238E27FC236}">
                  <a16:creationId xmlns:a16="http://schemas.microsoft.com/office/drawing/2014/main" id="{DA37A059-E72A-497C-1D29-48D2F2C6049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29" name="Imagen 28">
              <a:extLst>
                <a:ext uri="{FF2B5EF4-FFF2-40B4-BE49-F238E27FC236}">
                  <a16:creationId xmlns:a16="http://schemas.microsoft.com/office/drawing/2014/main" id="{22438C16-0F2F-8A8F-51F4-EF36955FE07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30" name="Imagen 29">
              <a:extLst>
                <a:ext uri="{FF2B5EF4-FFF2-40B4-BE49-F238E27FC236}">
                  <a16:creationId xmlns:a16="http://schemas.microsoft.com/office/drawing/2014/main" id="{F644F89F-BCAC-B9BB-D0AF-D3D233041A4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A0DA034-6860-829C-CE49-C466A022AEE2}"/>
              </a:ext>
            </a:extLst>
          </xdr:cNvPr>
          <xdr:cNvGrpSpPr/>
        </xdr:nvGrpSpPr>
        <xdr:grpSpPr>
          <a:xfrm>
            <a:off x="2111519" y="13549312"/>
            <a:ext cx="12508491" cy="8961466"/>
            <a:chOff x="2106756" y="1460789"/>
            <a:chExt cx="12446579" cy="9018616"/>
          </a:xfrm>
        </xdr:grpSpPr>
        <xdr:pic>
          <xdr:nvPicPr>
            <xdr:cNvPr id="19" name="Imagen 18">
              <a:extLst>
                <a:ext uri="{FF2B5EF4-FFF2-40B4-BE49-F238E27FC236}">
                  <a16:creationId xmlns:a16="http://schemas.microsoft.com/office/drawing/2014/main" id="{2EFB1ADC-8D36-9E75-8F87-E9A8DB4D974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20" name="Imagen 19">
              <a:extLst>
                <a:ext uri="{FF2B5EF4-FFF2-40B4-BE49-F238E27FC236}">
                  <a16:creationId xmlns:a16="http://schemas.microsoft.com/office/drawing/2014/main" id="{A8CD05A9-25B5-4AE4-A966-B352E435F65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21" name="Imagen 20">
              <a:extLst>
                <a:ext uri="{FF2B5EF4-FFF2-40B4-BE49-F238E27FC236}">
                  <a16:creationId xmlns:a16="http://schemas.microsoft.com/office/drawing/2014/main" id="{6B6CA7BF-DD97-AE4E-0782-5C97BEF204F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22" name="Imagen 21">
              <a:extLst>
                <a:ext uri="{FF2B5EF4-FFF2-40B4-BE49-F238E27FC236}">
                  <a16:creationId xmlns:a16="http://schemas.microsoft.com/office/drawing/2014/main" id="{BF4B1F48-84F0-6C77-CC7C-4C77542E706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23" name="Imagen 22">
              <a:extLst>
                <a:ext uri="{FF2B5EF4-FFF2-40B4-BE49-F238E27FC236}">
                  <a16:creationId xmlns:a16="http://schemas.microsoft.com/office/drawing/2014/main" id="{FCFBF0B3-094C-82FC-F1AF-48C4C79D51B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24" name="Imagen 23">
              <a:extLst>
                <a:ext uri="{FF2B5EF4-FFF2-40B4-BE49-F238E27FC236}">
                  <a16:creationId xmlns:a16="http://schemas.microsoft.com/office/drawing/2014/main" id="{893E462C-0F7D-DADC-1EE4-15ACCB964A3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BD71754C-336B-52CD-CF23-E5021A71E045}"/>
              </a:ext>
            </a:extLst>
          </xdr:cNvPr>
          <xdr:cNvGrpSpPr/>
        </xdr:nvGrpSpPr>
        <xdr:grpSpPr>
          <a:xfrm>
            <a:off x="18337356" y="1498889"/>
            <a:ext cx="12508491" cy="8961466"/>
            <a:chOff x="2106756" y="1460789"/>
            <a:chExt cx="12446579" cy="9018616"/>
          </a:xfrm>
        </xdr:grpSpPr>
        <xdr:pic>
          <xdr:nvPicPr>
            <xdr:cNvPr id="13" name="Imagen 12">
              <a:extLst>
                <a:ext uri="{FF2B5EF4-FFF2-40B4-BE49-F238E27FC236}">
                  <a16:creationId xmlns:a16="http://schemas.microsoft.com/office/drawing/2014/main" id="{C56D5430-6F9A-A5F0-AA48-E70981C3051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14" name="Imagen 13">
              <a:extLst>
                <a:ext uri="{FF2B5EF4-FFF2-40B4-BE49-F238E27FC236}">
                  <a16:creationId xmlns:a16="http://schemas.microsoft.com/office/drawing/2014/main" id="{90F31358-3514-4AE5-9982-42E9FC328C0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15" name="Imagen 14">
              <a:extLst>
                <a:ext uri="{FF2B5EF4-FFF2-40B4-BE49-F238E27FC236}">
                  <a16:creationId xmlns:a16="http://schemas.microsoft.com/office/drawing/2014/main" id="{A4D5015B-57B8-4E85-3B30-106CEBFF058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16" name="Imagen 15">
              <a:extLst>
                <a:ext uri="{FF2B5EF4-FFF2-40B4-BE49-F238E27FC236}">
                  <a16:creationId xmlns:a16="http://schemas.microsoft.com/office/drawing/2014/main" id="{63EB6CC1-B192-55C2-7CF7-A33C525AAA1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17" name="Imagen 16">
              <a:extLst>
                <a:ext uri="{FF2B5EF4-FFF2-40B4-BE49-F238E27FC236}">
                  <a16:creationId xmlns:a16="http://schemas.microsoft.com/office/drawing/2014/main" id="{4C89DCB1-D5E6-1B79-12B6-F7596B6EA7B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18" name="Imagen 17">
              <a:extLst>
                <a:ext uri="{FF2B5EF4-FFF2-40B4-BE49-F238E27FC236}">
                  <a16:creationId xmlns:a16="http://schemas.microsoft.com/office/drawing/2014/main" id="{49B578CC-B9D6-5793-5551-2A83666A264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096BD2FE-9294-1AC2-1ACA-80C9EC1E9D96}"/>
              </a:ext>
            </a:extLst>
          </xdr:cNvPr>
          <xdr:cNvGrpSpPr/>
        </xdr:nvGrpSpPr>
        <xdr:grpSpPr>
          <a:xfrm>
            <a:off x="18337356" y="13549312"/>
            <a:ext cx="12508491" cy="8961466"/>
            <a:chOff x="2106756" y="1460789"/>
            <a:chExt cx="12446579" cy="9018616"/>
          </a:xfrm>
        </xdr:grpSpPr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B2DB5E89-D2B8-0B68-C1AE-C6944B83E21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69FE8FA5-BFB9-6650-54F2-7721A8DB58A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9" name="Imagen 8">
              <a:extLst>
                <a:ext uri="{FF2B5EF4-FFF2-40B4-BE49-F238E27FC236}">
                  <a16:creationId xmlns:a16="http://schemas.microsoft.com/office/drawing/2014/main" id="{60FA7823-ED87-3596-32FA-8DEA58626D5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10" name="Imagen 9">
              <a:extLst>
                <a:ext uri="{FF2B5EF4-FFF2-40B4-BE49-F238E27FC236}">
                  <a16:creationId xmlns:a16="http://schemas.microsoft.com/office/drawing/2014/main" id="{EC39195A-B43F-74C0-BD5D-38D9D679B4E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11" name="Imagen 10">
              <a:extLst>
                <a:ext uri="{FF2B5EF4-FFF2-40B4-BE49-F238E27FC236}">
                  <a16:creationId xmlns:a16="http://schemas.microsoft.com/office/drawing/2014/main" id="{098E3722-1F23-8690-4490-6BCD428C948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12" name="Imagen 11">
              <a:extLst>
                <a:ext uri="{FF2B5EF4-FFF2-40B4-BE49-F238E27FC236}">
                  <a16:creationId xmlns:a16="http://schemas.microsoft.com/office/drawing/2014/main" id="{1E91C8E5-FC92-BD3B-3D04-795BBB4D4B9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</xdr:grpSp>
    <xdr:clientData fPrintsWithSheet="0"/>
  </xdr:twoCellAnchor>
  <xdr:twoCellAnchor editAs="absolute">
    <xdr:from>
      <xdr:col>0</xdr:col>
      <xdr:colOff>0</xdr:colOff>
      <xdr:row>78</xdr:row>
      <xdr:rowOff>9525</xdr:rowOff>
    </xdr:from>
    <xdr:to>
      <xdr:col>26</xdr:col>
      <xdr:colOff>0</xdr:colOff>
      <xdr:row>143</xdr:row>
      <xdr:rowOff>161825</xdr:rowOff>
    </xdr:to>
    <xdr:grpSp>
      <xdr:nvGrpSpPr>
        <xdr:cNvPr id="31" name="Grupo 30">
          <a:extLst>
            <a:ext uri="{FF2B5EF4-FFF2-40B4-BE49-F238E27FC236}">
              <a16:creationId xmlns:a16="http://schemas.microsoft.com/office/drawing/2014/main" id="{B6E307DC-1D9D-4A65-B30C-8BA2FB431C6E}"/>
            </a:ext>
          </a:extLst>
        </xdr:cNvPr>
        <xdr:cNvGrpSpPr>
          <a:grpSpLocks noChangeAspect="1"/>
        </xdr:cNvGrpSpPr>
      </xdr:nvGrpSpPr>
      <xdr:grpSpPr>
        <a:xfrm>
          <a:off x="0" y="14868525"/>
          <a:ext cx="16868775" cy="12534800"/>
          <a:chOff x="2111519" y="1498889"/>
          <a:chExt cx="28734328" cy="21011889"/>
        </a:xfrm>
      </xdr:grpSpPr>
      <xdr:grpSp>
        <xdr:nvGrpSpPr>
          <xdr:cNvPr id="32" name="Grupo 31">
            <a:extLst>
              <a:ext uri="{FF2B5EF4-FFF2-40B4-BE49-F238E27FC236}">
                <a16:creationId xmlns:a16="http://schemas.microsoft.com/office/drawing/2014/main" id="{7E964EA4-12E3-C8F3-A9B7-6E417A14288E}"/>
              </a:ext>
            </a:extLst>
          </xdr:cNvPr>
          <xdr:cNvGrpSpPr/>
        </xdr:nvGrpSpPr>
        <xdr:grpSpPr>
          <a:xfrm>
            <a:off x="2111519" y="1498889"/>
            <a:ext cx="12508491" cy="8961466"/>
            <a:chOff x="2106756" y="1460789"/>
            <a:chExt cx="12446579" cy="9018616"/>
          </a:xfrm>
        </xdr:grpSpPr>
        <xdr:pic>
          <xdr:nvPicPr>
            <xdr:cNvPr id="54" name="Imagen 53">
              <a:extLst>
                <a:ext uri="{FF2B5EF4-FFF2-40B4-BE49-F238E27FC236}">
                  <a16:creationId xmlns:a16="http://schemas.microsoft.com/office/drawing/2014/main" id="{DF2DDA65-B9FD-AA78-49F4-2DAC54C0F4F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55" name="Imagen 54">
              <a:extLst>
                <a:ext uri="{FF2B5EF4-FFF2-40B4-BE49-F238E27FC236}">
                  <a16:creationId xmlns:a16="http://schemas.microsoft.com/office/drawing/2014/main" id="{F8B9179A-65EE-2839-5D56-1A8F547B09B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56" name="Imagen 55">
              <a:extLst>
                <a:ext uri="{FF2B5EF4-FFF2-40B4-BE49-F238E27FC236}">
                  <a16:creationId xmlns:a16="http://schemas.microsoft.com/office/drawing/2014/main" id="{647495BC-DA0A-739A-8A79-8F36F6AAE49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57" name="Imagen 56">
              <a:extLst>
                <a:ext uri="{FF2B5EF4-FFF2-40B4-BE49-F238E27FC236}">
                  <a16:creationId xmlns:a16="http://schemas.microsoft.com/office/drawing/2014/main" id="{CBC30A81-2D4B-1F7A-759B-80B2E5B20BB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58" name="Imagen 57">
              <a:extLst>
                <a:ext uri="{FF2B5EF4-FFF2-40B4-BE49-F238E27FC236}">
                  <a16:creationId xmlns:a16="http://schemas.microsoft.com/office/drawing/2014/main" id="{74239462-EBF1-BCEC-A3DC-253AADB9FA5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59" name="Imagen 58">
              <a:extLst>
                <a:ext uri="{FF2B5EF4-FFF2-40B4-BE49-F238E27FC236}">
                  <a16:creationId xmlns:a16="http://schemas.microsoft.com/office/drawing/2014/main" id="{173A9CA7-2CFB-FABF-00ED-C4FF099B26D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33" name="Grupo 32">
            <a:extLst>
              <a:ext uri="{FF2B5EF4-FFF2-40B4-BE49-F238E27FC236}">
                <a16:creationId xmlns:a16="http://schemas.microsoft.com/office/drawing/2014/main" id="{8BC64B3E-54AE-D45A-67E4-17A8D20F9FF3}"/>
              </a:ext>
            </a:extLst>
          </xdr:cNvPr>
          <xdr:cNvGrpSpPr/>
        </xdr:nvGrpSpPr>
        <xdr:grpSpPr>
          <a:xfrm>
            <a:off x="2111519" y="13549312"/>
            <a:ext cx="12508491" cy="8961466"/>
            <a:chOff x="2106756" y="1460789"/>
            <a:chExt cx="12446579" cy="9018616"/>
          </a:xfrm>
        </xdr:grpSpPr>
        <xdr:pic>
          <xdr:nvPicPr>
            <xdr:cNvPr id="48" name="Imagen 47">
              <a:extLst>
                <a:ext uri="{FF2B5EF4-FFF2-40B4-BE49-F238E27FC236}">
                  <a16:creationId xmlns:a16="http://schemas.microsoft.com/office/drawing/2014/main" id="{3257BCFC-C925-00E3-79AD-5ACB3222F98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49" name="Imagen 48">
              <a:extLst>
                <a:ext uri="{FF2B5EF4-FFF2-40B4-BE49-F238E27FC236}">
                  <a16:creationId xmlns:a16="http://schemas.microsoft.com/office/drawing/2014/main" id="{DB7F2DD5-EAB6-D0EF-268D-4E0A3272313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50" name="Imagen 49">
              <a:extLst>
                <a:ext uri="{FF2B5EF4-FFF2-40B4-BE49-F238E27FC236}">
                  <a16:creationId xmlns:a16="http://schemas.microsoft.com/office/drawing/2014/main" id="{5C7B7D47-AA3C-3388-A935-5DB58EB55DD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51" name="Imagen 50">
              <a:extLst>
                <a:ext uri="{FF2B5EF4-FFF2-40B4-BE49-F238E27FC236}">
                  <a16:creationId xmlns:a16="http://schemas.microsoft.com/office/drawing/2014/main" id="{1A842C2B-4D95-117D-0EAF-125B74BF058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52" name="Imagen 51">
              <a:extLst>
                <a:ext uri="{FF2B5EF4-FFF2-40B4-BE49-F238E27FC236}">
                  <a16:creationId xmlns:a16="http://schemas.microsoft.com/office/drawing/2014/main" id="{267EBEA2-4BBE-4757-0986-EF33C6491D1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53" name="Imagen 52">
              <a:extLst>
                <a:ext uri="{FF2B5EF4-FFF2-40B4-BE49-F238E27FC236}">
                  <a16:creationId xmlns:a16="http://schemas.microsoft.com/office/drawing/2014/main" id="{CAF57428-3A2C-220C-A09D-CBAE2E61ADB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34" name="Grupo 33">
            <a:extLst>
              <a:ext uri="{FF2B5EF4-FFF2-40B4-BE49-F238E27FC236}">
                <a16:creationId xmlns:a16="http://schemas.microsoft.com/office/drawing/2014/main" id="{97FDA854-9864-7237-6BE9-60C300F35600}"/>
              </a:ext>
            </a:extLst>
          </xdr:cNvPr>
          <xdr:cNvGrpSpPr/>
        </xdr:nvGrpSpPr>
        <xdr:grpSpPr>
          <a:xfrm>
            <a:off x="18337356" y="1498889"/>
            <a:ext cx="12508491" cy="8961466"/>
            <a:chOff x="2106756" y="1460789"/>
            <a:chExt cx="12446579" cy="9018616"/>
          </a:xfrm>
        </xdr:grpSpPr>
        <xdr:pic>
          <xdr:nvPicPr>
            <xdr:cNvPr id="42" name="Imagen 41">
              <a:extLst>
                <a:ext uri="{FF2B5EF4-FFF2-40B4-BE49-F238E27FC236}">
                  <a16:creationId xmlns:a16="http://schemas.microsoft.com/office/drawing/2014/main" id="{5727C58B-9429-544F-B4B9-0713E24039E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43" name="Imagen 42">
              <a:extLst>
                <a:ext uri="{FF2B5EF4-FFF2-40B4-BE49-F238E27FC236}">
                  <a16:creationId xmlns:a16="http://schemas.microsoft.com/office/drawing/2014/main" id="{7820C17F-6682-1C33-5BF5-F368B9C3836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44" name="Imagen 43">
              <a:extLst>
                <a:ext uri="{FF2B5EF4-FFF2-40B4-BE49-F238E27FC236}">
                  <a16:creationId xmlns:a16="http://schemas.microsoft.com/office/drawing/2014/main" id="{64F0B0A3-C109-76B2-1121-562B2DB819A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45" name="Imagen 44">
              <a:extLst>
                <a:ext uri="{FF2B5EF4-FFF2-40B4-BE49-F238E27FC236}">
                  <a16:creationId xmlns:a16="http://schemas.microsoft.com/office/drawing/2014/main" id="{2993F736-23E4-5575-B061-104DCD61065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46" name="Imagen 45">
              <a:extLst>
                <a:ext uri="{FF2B5EF4-FFF2-40B4-BE49-F238E27FC236}">
                  <a16:creationId xmlns:a16="http://schemas.microsoft.com/office/drawing/2014/main" id="{9186C349-855A-FCF5-B085-FD6A4B0071A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47" name="Imagen 46">
              <a:extLst>
                <a:ext uri="{FF2B5EF4-FFF2-40B4-BE49-F238E27FC236}">
                  <a16:creationId xmlns:a16="http://schemas.microsoft.com/office/drawing/2014/main" id="{0E132CD8-B6C5-21F4-929C-C6BD5167F33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  <xdr:grpSp>
        <xdr:nvGrpSpPr>
          <xdr:cNvPr id="35" name="Grupo 34">
            <a:extLst>
              <a:ext uri="{FF2B5EF4-FFF2-40B4-BE49-F238E27FC236}">
                <a16:creationId xmlns:a16="http://schemas.microsoft.com/office/drawing/2014/main" id="{AB2726C2-4DE7-8334-786C-0BE0122CCB86}"/>
              </a:ext>
            </a:extLst>
          </xdr:cNvPr>
          <xdr:cNvGrpSpPr/>
        </xdr:nvGrpSpPr>
        <xdr:grpSpPr>
          <a:xfrm>
            <a:off x="18337356" y="13549312"/>
            <a:ext cx="12508491" cy="8961466"/>
            <a:chOff x="2106756" y="1460789"/>
            <a:chExt cx="12446579" cy="9018616"/>
          </a:xfrm>
        </xdr:grpSpPr>
        <xdr:pic>
          <xdr:nvPicPr>
            <xdr:cNvPr id="36" name="Imagen 35">
              <a:extLst>
                <a:ext uri="{FF2B5EF4-FFF2-40B4-BE49-F238E27FC236}">
                  <a16:creationId xmlns:a16="http://schemas.microsoft.com/office/drawing/2014/main" id="{DCD5F633-712F-8457-63AA-C2CB75CC086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1460789"/>
              <a:ext cx="4210917" cy="1291243"/>
            </a:xfrm>
            <a:prstGeom prst="rect">
              <a:avLst/>
            </a:prstGeom>
          </xdr:spPr>
        </xdr:pic>
        <xdr:pic>
          <xdr:nvPicPr>
            <xdr:cNvPr id="37" name="Imagen 36">
              <a:extLst>
                <a:ext uri="{FF2B5EF4-FFF2-40B4-BE49-F238E27FC236}">
                  <a16:creationId xmlns:a16="http://schemas.microsoft.com/office/drawing/2014/main" id="{F7635855-EB64-D54E-6D4B-DD880D8199D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5056909"/>
              <a:ext cx="4210917" cy="1286048"/>
            </a:xfrm>
            <a:prstGeom prst="rect">
              <a:avLst/>
            </a:prstGeom>
          </xdr:spPr>
        </xdr:pic>
        <xdr:pic>
          <xdr:nvPicPr>
            <xdr:cNvPr id="38" name="Imagen 37">
              <a:extLst>
                <a:ext uri="{FF2B5EF4-FFF2-40B4-BE49-F238E27FC236}">
                  <a16:creationId xmlns:a16="http://schemas.microsoft.com/office/drawing/2014/main" id="{E72817E2-A4D4-D361-12A6-B7A635AB693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1460789"/>
              <a:ext cx="4237760" cy="1291243"/>
            </a:xfrm>
            <a:prstGeom prst="rect">
              <a:avLst/>
            </a:prstGeom>
          </xdr:spPr>
        </xdr:pic>
        <xdr:pic>
          <xdr:nvPicPr>
            <xdr:cNvPr id="39" name="Imagen 38">
              <a:extLst>
                <a:ext uri="{FF2B5EF4-FFF2-40B4-BE49-F238E27FC236}">
                  <a16:creationId xmlns:a16="http://schemas.microsoft.com/office/drawing/2014/main" id="{D72F79F1-2C72-EDC5-03DF-7C827F4E399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5056909"/>
              <a:ext cx="4237760" cy="1286048"/>
            </a:xfrm>
            <a:prstGeom prst="rect">
              <a:avLst/>
            </a:prstGeom>
          </xdr:spPr>
        </xdr:pic>
        <xdr:pic>
          <xdr:nvPicPr>
            <xdr:cNvPr id="40" name="Imagen 39">
              <a:extLst>
                <a:ext uri="{FF2B5EF4-FFF2-40B4-BE49-F238E27FC236}">
                  <a16:creationId xmlns:a16="http://schemas.microsoft.com/office/drawing/2014/main" id="{7CAC16C6-CD22-2453-6449-EBD72131B1C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06756" y="9189027"/>
              <a:ext cx="4210917" cy="1290378"/>
            </a:xfrm>
            <a:prstGeom prst="rect">
              <a:avLst/>
            </a:prstGeom>
          </xdr:spPr>
        </xdr:pic>
        <xdr:pic>
          <xdr:nvPicPr>
            <xdr:cNvPr id="41" name="Imagen 40">
              <a:extLst>
                <a:ext uri="{FF2B5EF4-FFF2-40B4-BE49-F238E27FC236}">
                  <a16:creationId xmlns:a16="http://schemas.microsoft.com/office/drawing/2014/main" id="{5605F8B0-07D9-7DFE-7BD4-126D9511F3C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alphaModFix amt="9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315575" y="9189027"/>
              <a:ext cx="4237760" cy="1290378"/>
            </a:xfrm>
            <a:prstGeom prst="rect">
              <a:avLst/>
            </a:prstGeom>
          </xdr:spPr>
        </xdr:pic>
      </xdr:grpSp>
    </xdr:grp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0__2" displayName="Table_0__2" ref="A3:B40" totalsRowShown="0">
  <autoFilter ref="A3:B40" xr:uid="{00000000-0009-0000-0100-000002000000}"/>
  <tableColumns count="2">
    <tableColumn id="1" xr3:uid="{00000000-0010-0000-0000-000001000000}" name="MES" dataDxfId="0"/>
    <tableColumn id="2" xr3:uid="{00000000-0010-0000-0000-000002000000}" name="IPC NACIONAL EMPALME IPIM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pce.org.ar/indices-facpc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2:K31"/>
  <sheetViews>
    <sheetView showGridLines="0" showRowColHeaders="0" tabSelected="1" zoomScaleNormal="100" workbookViewId="0"/>
  </sheetViews>
  <sheetFormatPr baseColWidth="10" defaultColWidth="11" defaultRowHeight="15" x14ac:dyDescent="0.25"/>
  <cols>
    <col min="1" max="1" width="2.42578125" style="45" customWidth="1"/>
    <col min="2" max="2" width="13.42578125" style="45" customWidth="1"/>
    <col min="3" max="3" width="12.28515625" style="45" customWidth="1"/>
    <col min="4" max="4" width="12.42578125" style="45" customWidth="1"/>
    <col min="5" max="5" width="13.28515625" style="45" customWidth="1"/>
    <col min="6" max="7" width="11" style="45"/>
    <col min="8" max="8" width="12.85546875" style="45" bestFit="1" customWidth="1"/>
    <col min="9" max="10" width="11" style="45"/>
    <col min="11" max="11" width="11" style="45" customWidth="1"/>
    <col min="12" max="16384" width="11" style="45"/>
  </cols>
  <sheetData>
    <row r="2" spans="2:11" ht="14.25" customHeight="1" x14ac:dyDescent="0.25">
      <c r="E2" s="257" t="s">
        <v>47</v>
      </c>
      <c r="F2" s="257"/>
      <c r="G2" s="257"/>
      <c r="H2" s="257"/>
      <c r="I2" s="257"/>
      <c r="J2" s="257"/>
    </row>
    <row r="3" spans="2:11" ht="14.25" customHeight="1" x14ac:dyDescent="0.25">
      <c r="E3" s="257"/>
      <c r="F3" s="257"/>
      <c r="G3" s="257"/>
      <c r="H3" s="257"/>
      <c r="I3" s="257"/>
      <c r="J3" s="257"/>
    </row>
    <row r="4" spans="2:11" ht="14.25" customHeight="1" x14ac:dyDescent="0.25">
      <c r="E4" s="257"/>
      <c r="F4" s="257"/>
      <c r="G4" s="257"/>
      <c r="H4" s="257"/>
      <c r="I4" s="257"/>
      <c r="J4" s="257"/>
    </row>
    <row r="5" spans="2:11" ht="14.25" customHeight="1" x14ac:dyDescent="0.25">
      <c r="E5" s="257"/>
      <c r="F5" s="257"/>
      <c r="G5" s="257"/>
      <c r="H5" s="257"/>
      <c r="I5" s="257"/>
      <c r="J5" s="257"/>
    </row>
    <row r="7" spans="2:11" ht="87" customHeight="1" x14ac:dyDescent="0.25">
      <c r="B7" s="261" t="s">
        <v>68</v>
      </c>
      <c r="C7" s="261"/>
      <c r="D7" s="261"/>
      <c r="E7" s="261"/>
      <c r="F7" s="261"/>
      <c r="G7" s="261"/>
      <c r="H7" s="261"/>
      <c r="I7" s="261"/>
      <c r="J7" s="261"/>
      <c r="K7" s="46"/>
    </row>
    <row r="8" spans="2:11" ht="61.5" customHeight="1" x14ac:dyDescent="0.25">
      <c r="B8" s="261" t="s">
        <v>69</v>
      </c>
      <c r="C8" s="261"/>
      <c r="D8" s="261"/>
      <c r="E8" s="261"/>
      <c r="F8" s="261"/>
      <c r="G8" s="261"/>
      <c r="H8" s="261"/>
      <c r="I8" s="261"/>
      <c r="J8" s="261"/>
      <c r="K8" s="46"/>
    </row>
    <row r="9" spans="2:11" ht="16.5" thickBot="1" x14ac:dyDescent="0.3">
      <c r="B9" s="101"/>
      <c r="C9" s="101"/>
      <c r="D9" s="101"/>
      <c r="E9" s="101"/>
      <c r="F9" s="101"/>
      <c r="G9" s="101"/>
      <c r="H9" s="101"/>
      <c r="I9" s="101"/>
      <c r="J9" s="101"/>
      <c r="K9" s="46"/>
    </row>
    <row r="10" spans="2:11" ht="18.75" thickBot="1" x14ac:dyDescent="0.3">
      <c r="B10" s="102"/>
      <c r="C10" s="262" t="s">
        <v>73</v>
      </c>
      <c r="D10" s="262"/>
      <c r="E10" s="263"/>
      <c r="F10" s="120">
        <v>44927</v>
      </c>
      <c r="G10" s="46"/>
      <c r="H10" s="102"/>
      <c r="I10" s="102"/>
      <c r="J10" s="102"/>
      <c r="K10" s="46"/>
    </row>
    <row r="11" spans="2:11" ht="15.75" x14ac:dyDescent="0.25">
      <c r="B11" s="100"/>
      <c r="C11" s="100"/>
      <c r="D11" s="100"/>
      <c r="E11" s="100"/>
      <c r="F11" s="100"/>
      <c r="G11" s="100"/>
      <c r="H11" s="100"/>
      <c r="I11" s="100"/>
      <c r="J11" s="100"/>
      <c r="K11" s="46"/>
    </row>
    <row r="12" spans="2:11" x14ac:dyDescent="0.25">
      <c r="B12" s="51"/>
      <c r="C12" s="52"/>
      <c r="D12" s="52"/>
      <c r="E12" s="52"/>
      <c r="F12" s="52"/>
      <c r="G12" s="52"/>
      <c r="H12" s="52"/>
      <c r="I12" s="52"/>
      <c r="J12" s="52"/>
    </row>
    <row r="13" spans="2:11" ht="15.75" x14ac:dyDescent="0.25">
      <c r="B13" s="260" t="s">
        <v>48</v>
      </c>
      <c r="C13" s="260"/>
    </row>
    <row r="14" spans="2:11" s="103" customFormat="1" ht="48.75" customHeight="1" x14ac:dyDescent="0.3">
      <c r="D14" s="104" t="s">
        <v>70</v>
      </c>
      <c r="E14" s="104"/>
      <c r="F14" s="104"/>
      <c r="H14"/>
    </row>
    <row r="15" spans="2:11" s="103" customFormat="1" ht="48.75" customHeight="1" x14ac:dyDescent="0.3">
      <c r="D15" s="115" t="s">
        <v>72</v>
      </c>
      <c r="E15" s="115"/>
      <c r="F15" s="115"/>
    </row>
    <row r="16" spans="2:11" s="103" customFormat="1" ht="48.75" customHeight="1" x14ac:dyDescent="0.3">
      <c r="D16" s="115" t="s">
        <v>67</v>
      </c>
      <c r="E16" s="115"/>
      <c r="F16" s="115"/>
    </row>
    <row r="17" spans="2:11" s="103" customFormat="1" ht="48.75" customHeight="1" x14ac:dyDescent="0.3">
      <c r="D17" s="115" t="s">
        <v>66</v>
      </c>
      <c r="E17" s="115"/>
      <c r="F17" s="115"/>
    </row>
    <row r="21" spans="2:11" ht="15.75" x14ac:dyDescent="0.25">
      <c r="B21" s="100"/>
      <c r="C21" s="100"/>
      <c r="D21" s="100"/>
      <c r="E21" s="100"/>
      <c r="F21" s="100"/>
      <c r="G21" s="100"/>
      <c r="H21" s="100"/>
      <c r="I21" s="100"/>
      <c r="J21" s="100"/>
    </row>
    <row r="22" spans="2:11" x14ac:dyDescent="0.25">
      <c r="B22" s="51"/>
      <c r="C22" s="52"/>
      <c r="D22" s="52"/>
      <c r="E22" s="52"/>
      <c r="F22" s="52"/>
      <c r="G22" s="52"/>
      <c r="H22" s="52"/>
      <c r="I22" s="52"/>
      <c r="J22" s="52"/>
    </row>
    <row r="24" spans="2:11" s="122" customFormat="1" ht="24.6" customHeight="1" x14ac:dyDescent="0.25">
      <c r="B24" s="264" t="s">
        <v>71</v>
      </c>
      <c r="C24" s="264"/>
      <c r="D24" s="264"/>
      <c r="E24" s="264"/>
      <c r="F24" s="264"/>
      <c r="G24" s="264"/>
      <c r="H24" s="265" t="s">
        <v>57</v>
      </c>
      <c r="I24" s="265"/>
      <c r="J24" s="265"/>
      <c r="K24" s="46"/>
    </row>
    <row r="25" spans="2:11" s="50" customFormat="1" ht="17.25" customHeight="1" x14ac:dyDescent="0.25">
      <c r="B25" s="258" t="s">
        <v>82</v>
      </c>
      <c r="C25" s="259"/>
      <c r="D25" s="206">
        <f>+'Índice FACPCE'!B5</f>
        <v>1028.7059999999999</v>
      </c>
      <c r="E25" s="110"/>
      <c r="F25" s="113"/>
      <c r="G25" s="266" t="s">
        <v>150</v>
      </c>
      <c r="H25" s="266"/>
      <c r="I25" s="266"/>
      <c r="J25" s="266"/>
      <c r="K25" s="117"/>
    </row>
    <row r="26" spans="2:11" s="50" customFormat="1" ht="17.25" customHeight="1" x14ac:dyDescent="0.25">
      <c r="B26" s="118" t="s">
        <v>81</v>
      </c>
      <c r="C26" s="209">
        <f>F10</f>
        <v>44927</v>
      </c>
      <c r="D26" s="207">
        <f>VLOOKUP(C26-31,'Índice FACPCE'!$A$3:$G$20,2,FALSE)</f>
        <v>1134.5875000000001</v>
      </c>
      <c r="E26" s="119"/>
      <c r="F26" s="113"/>
      <c r="G26" s="113"/>
      <c r="H26" s="113"/>
      <c r="I26" s="113"/>
      <c r="J26" s="119"/>
      <c r="K26" s="117"/>
    </row>
    <row r="27" spans="2:11" s="50" customFormat="1" ht="17.25" customHeight="1" x14ac:dyDescent="0.25">
      <c r="B27" s="256" t="s">
        <v>56</v>
      </c>
      <c r="C27" s="256"/>
      <c r="D27" s="208">
        <f>VLOOKUP(C26-31,'Índice FACPCE'!$A$3:$G$20,5,FALSE)</f>
        <v>5.1246077588670946E-2</v>
      </c>
      <c r="E27" s="116"/>
      <c r="F27" s="113"/>
      <c r="G27" s="113"/>
      <c r="H27" s="113"/>
      <c r="I27" s="113"/>
      <c r="J27" s="116"/>
      <c r="K27" s="117"/>
    </row>
    <row r="28" spans="2:11" s="50" customFormat="1" ht="17.25" customHeight="1" x14ac:dyDescent="0.25">
      <c r="B28" s="256" t="s">
        <v>83</v>
      </c>
      <c r="C28" s="256"/>
      <c r="D28" s="208">
        <f>VLOOKUP(C26-31,'Índice FACPCE'!$A$3:$G$20,6,FALSE)</f>
        <v>0.16388104949428461</v>
      </c>
      <c r="E28" s="113"/>
      <c r="F28" s="113"/>
      <c r="G28" s="113"/>
      <c r="H28" s="113"/>
      <c r="I28" s="113"/>
      <c r="J28" s="116"/>
      <c r="K28" s="117"/>
    </row>
    <row r="29" spans="2:11" s="50" customFormat="1" ht="18.75" customHeight="1" x14ac:dyDescent="0.25">
      <c r="B29" s="112"/>
      <c r="C29" s="113"/>
      <c r="D29" s="113"/>
      <c r="E29" s="113"/>
      <c r="F29" s="113"/>
      <c r="I29" s="113"/>
      <c r="J29" s="113"/>
    </row>
    <row r="30" spans="2:11" ht="18.75" customHeight="1" x14ac:dyDescent="0.25">
      <c r="B30" s="111"/>
      <c r="C30" s="114"/>
      <c r="D30" s="114"/>
      <c r="E30" s="114"/>
      <c r="F30" s="114"/>
      <c r="G30" s="114"/>
      <c r="H30" s="114"/>
      <c r="I30" s="114"/>
      <c r="J30" s="114"/>
      <c r="K30" s="46"/>
    </row>
    <row r="31" spans="2:11" x14ac:dyDescent="0.25">
      <c r="B31" s="111"/>
      <c r="C31" s="111"/>
      <c r="D31" s="111"/>
      <c r="E31" s="111"/>
      <c r="F31" s="111"/>
      <c r="G31" s="111"/>
      <c r="H31" s="111"/>
      <c r="I31" s="111"/>
      <c r="J31" s="111"/>
    </row>
  </sheetData>
  <sheetProtection algorithmName="SHA-512" hashValue="1uQRct7vC5fPDOQ3GNpH04Hph6WUc5DnbX2d3e6t4uQCwc8jiE9TsOTV86sGFJpOtmu3c9Nk+xDZORfhzjqCBA==" saltValue="VEZu+0F1ckl0aCzITccdsQ==" spinCount="100000" sheet="1" objects="1" scenarios="1"/>
  <protectedRanges>
    <protectedRange sqref="F10" name="Rango2"/>
    <protectedRange sqref="H24:J24" name="Rango3"/>
  </protectedRanges>
  <mergeCells count="11">
    <mergeCell ref="B27:C27"/>
    <mergeCell ref="B28:C28"/>
    <mergeCell ref="E2:J5"/>
    <mergeCell ref="B25:C25"/>
    <mergeCell ref="B13:C13"/>
    <mergeCell ref="B7:J7"/>
    <mergeCell ref="B8:J8"/>
    <mergeCell ref="C10:E10"/>
    <mergeCell ref="B24:G24"/>
    <mergeCell ref="H24:J24"/>
    <mergeCell ref="G25:J25"/>
  </mergeCells>
  <phoneticPr fontId="8" type="noConversion"/>
  <hyperlinks>
    <hyperlink ref="H24:I24" r:id="rId1" display="(consulta la fuente - FACPCE)" xr:uid="{F5C74FFD-CD00-4354-9225-4A4F7B922C50}"/>
  </hyperlinks>
  <pageMargins left="0.31" right="0.21" top="0.75" bottom="0.48" header="0.3" footer="0.3"/>
  <pageSetup paperSize="9" scale="85" fitToHeight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'Índice FACPCE'!$G$4:$G$19</xm:f>
          </x14:formula1>
          <xm:sqref>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outlinePr showOutlineSymbols="0"/>
    <pageSetUpPr autoPageBreaks="0" fitToPage="1"/>
  </sheetPr>
  <dimension ref="B1:K42"/>
  <sheetViews>
    <sheetView showGridLines="0" showRowColHeaders="0" showZeros="0" showOutlineSymbols="0" zoomScaleNormal="100" workbookViewId="0">
      <pane xSplit="1" ySplit="5" topLeftCell="B21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2578125" defaultRowHeight="14.25" x14ac:dyDescent="0.2"/>
  <cols>
    <col min="1" max="1" width="3" style="1" customWidth="1"/>
    <col min="2" max="2" width="79.7109375" style="182" customWidth="1"/>
    <col min="3" max="3" width="11.42578125" style="1" customWidth="1"/>
    <col min="4" max="6" width="11.28515625" style="1" customWidth="1"/>
    <col min="7" max="7" width="4.42578125" style="1" customWidth="1"/>
    <col min="8" max="11" width="12.7109375" style="1" customWidth="1"/>
    <col min="12" max="16384" width="11.42578125" style="1"/>
  </cols>
  <sheetData>
    <row r="1" spans="2:11" ht="33" customHeight="1" x14ac:dyDescent="0.2">
      <c r="B1" s="299" t="s">
        <v>45</v>
      </c>
      <c r="C1" s="299"/>
      <c r="D1" s="299"/>
      <c r="E1" s="299"/>
      <c r="F1" s="299"/>
      <c r="G1" s="299"/>
      <c r="H1" s="299"/>
      <c r="I1" s="299"/>
      <c r="J1" s="299"/>
      <c r="K1" s="299"/>
    </row>
    <row r="2" spans="2:11" ht="15" thickBot="1" x14ac:dyDescent="0.25">
      <c r="B2" s="180"/>
      <c r="C2" s="44"/>
      <c r="D2" s="44"/>
      <c r="E2" s="44"/>
      <c r="F2" s="44"/>
      <c r="G2" s="2"/>
    </row>
    <row r="3" spans="2:11" ht="15" customHeight="1" thickBot="1" x14ac:dyDescent="0.3">
      <c r="B3" s="181"/>
      <c r="C3" s="278" t="s">
        <v>155</v>
      </c>
      <c r="D3" s="279"/>
      <c r="E3" s="279"/>
      <c r="F3" s="280"/>
      <c r="H3" s="302" t="s">
        <v>154</v>
      </c>
      <c r="I3" s="303"/>
      <c r="J3" s="304">
        <f>+INICIO!C26</f>
        <v>44927</v>
      </c>
      <c r="K3" s="305"/>
    </row>
    <row r="4" spans="2:11" ht="15.75" x14ac:dyDescent="0.2">
      <c r="B4" s="300" t="s">
        <v>4</v>
      </c>
      <c r="C4" s="284" t="s">
        <v>3</v>
      </c>
      <c r="D4" s="281" t="s">
        <v>36</v>
      </c>
      <c r="E4" s="282"/>
      <c r="F4" s="283"/>
      <c r="G4" s="95"/>
      <c r="H4" s="292" t="s">
        <v>3</v>
      </c>
      <c r="I4" s="294" t="s">
        <v>36</v>
      </c>
      <c r="J4" s="295"/>
      <c r="K4" s="296"/>
    </row>
    <row r="5" spans="2:11" s="95" customFormat="1" ht="16.5" thickBot="1" x14ac:dyDescent="0.3">
      <c r="B5" s="301"/>
      <c r="C5" s="285"/>
      <c r="D5" s="42" t="s">
        <v>0</v>
      </c>
      <c r="E5" s="43" t="s">
        <v>1</v>
      </c>
      <c r="F5" s="210" t="s">
        <v>2</v>
      </c>
      <c r="H5" s="293"/>
      <c r="I5" s="97" t="s">
        <v>0</v>
      </c>
      <c r="J5" s="98" t="s">
        <v>1</v>
      </c>
      <c r="K5" s="99" t="s">
        <v>2</v>
      </c>
    </row>
    <row r="6" spans="2:11" s="95" customFormat="1" ht="19.5" customHeight="1" x14ac:dyDescent="0.25">
      <c r="B6" s="211" t="s">
        <v>5</v>
      </c>
      <c r="C6" s="286"/>
      <c r="D6" s="212">
        <v>3500</v>
      </c>
      <c r="E6" s="213">
        <v>5000</v>
      </c>
      <c r="F6" s="214">
        <v>6500</v>
      </c>
      <c r="H6" s="297"/>
      <c r="I6" s="177">
        <f>_xlfn.CEILING.MATH(D6*(1+(VLOOKUP($J$3-31,'Índice FACPCE'!$A$5:$G$20,6,FALSE))),50)</f>
        <v>4100</v>
      </c>
      <c r="J6" s="178">
        <f>_xlfn.CEILING.MATH(E6*(1+(VLOOKUP($J$3-31,'Índice FACPCE'!$A$5:$G$20,6,FALSE))),50)</f>
        <v>5850</v>
      </c>
      <c r="K6" s="179">
        <f>_xlfn.CEILING.MATH(F6*(1+(VLOOKUP($J$3-31,'Índice FACPCE'!$A$5:$G$20,6,FALSE))),50)</f>
        <v>7600</v>
      </c>
    </row>
    <row r="7" spans="2:11" s="95" customFormat="1" ht="19.5" customHeight="1" thickBot="1" x14ac:dyDescent="0.3">
      <c r="B7" s="215" t="s">
        <v>74</v>
      </c>
      <c r="C7" s="287"/>
      <c r="D7" s="216">
        <v>700</v>
      </c>
      <c r="E7" s="217">
        <v>1200</v>
      </c>
      <c r="F7" s="218">
        <v>1500</v>
      </c>
      <c r="H7" s="298"/>
      <c r="I7" s="183">
        <f>_xlfn.CEILING.MATH(D7*(1+(VLOOKUP($J$3-31,'Índice FACPCE'!$A$5:$G$20,6,FALSE))),50)</f>
        <v>850</v>
      </c>
      <c r="J7" s="184">
        <f>_xlfn.CEILING.MATH(E7*(1+(VLOOKUP($J$3-31,'Índice FACPCE'!$A$5:$G$20,6,FALSE))),50)</f>
        <v>1400</v>
      </c>
      <c r="K7" s="185">
        <f>_xlfn.CEILING.MATH(F7*(1+(VLOOKUP($J$3-31,'Índice FACPCE'!$A$5:$G$20,6,FALSE))),50)</f>
        <v>1750</v>
      </c>
    </row>
    <row r="8" spans="2:11" s="95" customFormat="1" ht="19.5" customHeight="1" x14ac:dyDescent="0.25">
      <c r="B8" s="211" t="s">
        <v>6</v>
      </c>
      <c r="C8" s="219" t="s">
        <v>40</v>
      </c>
      <c r="D8" s="220" t="s">
        <v>41</v>
      </c>
      <c r="E8" s="221"/>
      <c r="F8" s="222"/>
      <c r="H8" s="172" t="s">
        <v>40</v>
      </c>
      <c r="I8" s="93" t="s">
        <v>41</v>
      </c>
      <c r="J8" s="186"/>
      <c r="K8" s="187"/>
    </row>
    <row r="9" spans="2:11" s="95" customFormat="1" ht="19.5" customHeight="1" thickBot="1" x14ac:dyDescent="0.3">
      <c r="B9" s="215" t="s">
        <v>7</v>
      </c>
      <c r="C9" s="223">
        <v>10000</v>
      </c>
      <c r="D9" s="224" t="s">
        <v>42</v>
      </c>
      <c r="E9" s="225"/>
      <c r="F9" s="226"/>
      <c r="H9" s="173">
        <f>_xlfn.CEILING.MATH(C9*(1+(VLOOKUP($J$3-31,'Índice FACPCE'!$A$5:$G$20,6,FALSE))),50)</f>
        <v>11650</v>
      </c>
      <c r="I9" s="94" t="s">
        <v>42</v>
      </c>
      <c r="J9" s="188"/>
      <c r="K9" s="189"/>
    </row>
    <row r="10" spans="2:11" s="95" customFormat="1" ht="19.5" customHeight="1" x14ac:dyDescent="0.25">
      <c r="B10" s="211" t="s">
        <v>8</v>
      </c>
      <c r="C10" s="267"/>
      <c r="D10" s="227">
        <v>11000</v>
      </c>
      <c r="E10" s="228">
        <v>12000</v>
      </c>
      <c r="F10" s="229">
        <v>13000</v>
      </c>
      <c r="H10" s="306"/>
      <c r="I10" s="177">
        <f>_xlfn.CEILING.MATH(D10*(1+(VLOOKUP($J$3-31,'Índice FACPCE'!$A$5:$G$20,6,FALSE))),50)</f>
        <v>12850</v>
      </c>
      <c r="J10" s="178">
        <f>_xlfn.CEILING.MATH(E10*(1+(VLOOKUP($J$3-31,'Índice FACPCE'!$A$5:$G$20,6,FALSE))),50)</f>
        <v>14000</v>
      </c>
      <c r="K10" s="179">
        <f>_xlfn.CEILING.MATH(F10*(1+(VLOOKUP($J$3-31,'Índice FACPCE'!$A$5:$G$20,6,FALSE))),50)</f>
        <v>15150</v>
      </c>
    </row>
    <row r="11" spans="2:11" s="95" customFormat="1" ht="19.5" customHeight="1" x14ac:dyDescent="0.25">
      <c r="B11" s="230" t="s">
        <v>9</v>
      </c>
      <c r="C11" s="268"/>
      <c r="D11" s="231">
        <v>13000</v>
      </c>
      <c r="E11" s="232">
        <v>15000</v>
      </c>
      <c r="F11" s="233">
        <v>17000</v>
      </c>
      <c r="H11" s="307"/>
      <c r="I11" s="174">
        <f>_xlfn.CEILING.MATH(D11*(1+(VLOOKUP($J$3-31,'Índice FACPCE'!$A$5:$G$20,6,FALSE))),50)</f>
        <v>15150</v>
      </c>
      <c r="J11" s="175">
        <f>_xlfn.CEILING.MATH(E11*(1+(VLOOKUP($J$3-31,'Índice FACPCE'!$A$5:$G$20,6,FALSE))),50)</f>
        <v>17500</v>
      </c>
      <c r="K11" s="176">
        <f>_xlfn.CEILING.MATH(F11*(1+(VLOOKUP($J$3-31,'Índice FACPCE'!$A$5:$G$20,6,FALSE))),50)</f>
        <v>19800</v>
      </c>
    </row>
    <row r="12" spans="2:11" s="95" customFormat="1" ht="19.5" customHeight="1" x14ac:dyDescent="0.25">
      <c r="B12" s="230" t="s">
        <v>43</v>
      </c>
      <c r="C12" s="269"/>
      <c r="D12" s="231">
        <v>2500</v>
      </c>
      <c r="E12" s="232">
        <v>4000</v>
      </c>
      <c r="F12" s="233">
        <v>5000</v>
      </c>
      <c r="H12" s="308"/>
      <c r="I12" s="174">
        <f>_xlfn.CEILING.MATH(D12*(1+(VLOOKUP($J$3-31,'Índice FACPCE'!$A$5:$G$20,6,FALSE))),50)</f>
        <v>2950</v>
      </c>
      <c r="J12" s="175">
        <f>_xlfn.CEILING.MATH(E12*(1+(VLOOKUP($J$3-31,'Índice FACPCE'!$A$5:$G$20,6,FALSE))),50)</f>
        <v>4700</v>
      </c>
      <c r="K12" s="176">
        <f>_xlfn.CEILING.MATH(F12*(1+(VLOOKUP($J$3-31,'Índice FACPCE'!$A$5:$G$20,6,FALSE))),50)</f>
        <v>5850</v>
      </c>
    </row>
    <row r="13" spans="2:11" s="95" customFormat="1" ht="19.5" customHeight="1" x14ac:dyDescent="0.25">
      <c r="B13" s="230" t="s">
        <v>44</v>
      </c>
      <c r="C13" s="234">
        <v>8500</v>
      </c>
      <c r="D13" s="288"/>
      <c r="E13" s="288"/>
      <c r="F13" s="289"/>
      <c r="H13" s="190">
        <f>_xlfn.CEILING.MATH(C13*(1+(VLOOKUP($J$3-31,'Índice FACPCE'!$A$5:$G$20,6,FALSE))),50)</f>
        <v>9900</v>
      </c>
      <c r="I13" s="309"/>
      <c r="J13" s="309"/>
      <c r="K13" s="310"/>
    </row>
    <row r="14" spans="2:11" s="95" customFormat="1" ht="19.5" customHeight="1" x14ac:dyDescent="0.25">
      <c r="B14" s="230" t="s">
        <v>75</v>
      </c>
      <c r="C14" s="290"/>
      <c r="D14" s="231">
        <v>700</v>
      </c>
      <c r="E14" s="232">
        <v>1200</v>
      </c>
      <c r="F14" s="233">
        <v>1500</v>
      </c>
      <c r="H14" s="311"/>
      <c r="I14" s="174">
        <f>_xlfn.CEILING.MATH(D14*(1+(VLOOKUP($J$3-31,'Índice FACPCE'!$A$5:$G$20,6,FALSE))),50)</f>
        <v>850</v>
      </c>
      <c r="J14" s="175">
        <f>_xlfn.CEILING.MATH(E14*(1+(VLOOKUP($J$3-31,'Índice FACPCE'!$A$5:$G$20,6,FALSE))),50)</f>
        <v>1400</v>
      </c>
      <c r="K14" s="176">
        <f>_xlfn.CEILING.MATH(F14*(1+(VLOOKUP($J$3-31,'Índice FACPCE'!$A$5:$G$20,6,FALSE))),50)</f>
        <v>1750</v>
      </c>
    </row>
    <row r="15" spans="2:11" s="95" customFormat="1" ht="19.5" customHeight="1" x14ac:dyDescent="0.25">
      <c r="B15" s="230" t="s">
        <v>84</v>
      </c>
      <c r="C15" s="268"/>
      <c r="D15" s="231">
        <v>8500</v>
      </c>
      <c r="E15" s="232">
        <v>11000</v>
      </c>
      <c r="F15" s="233">
        <v>13000</v>
      </c>
      <c r="H15" s="307"/>
      <c r="I15" s="174">
        <f>_xlfn.CEILING.MATH(D15*(1+(VLOOKUP($J$3-31,'Índice FACPCE'!$A$5:$G$20,6,FALSE))),50)</f>
        <v>9900</v>
      </c>
      <c r="J15" s="175">
        <f>_xlfn.CEILING.MATH(E15*(1+(VLOOKUP($J$3-31,'Índice FACPCE'!$A$5:$G$20,6,FALSE))),50)</f>
        <v>12850</v>
      </c>
      <c r="K15" s="176">
        <f>_xlfn.CEILING.MATH(F15*(1+(VLOOKUP($J$3-31,'Índice FACPCE'!$A$5:$G$20,6,FALSE))),50)</f>
        <v>15150</v>
      </c>
    </row>
    <row r="16" spans="2:11" s="95" customFormat="1" ht="19.5" customHeight="1" thickBot="1" x14ac:dyDescent="0.3">
      <c r="B16" s="215" t="s">
        <v>10</v>
      </c>
      <c r="C16" s="291"/>
      <c r="D16" s="235">
        <v>8500</v>
      </c>
      <c r="E16" s="236">
        <v>11000</v>
      </c>
      <c r="F16" s="237">
        <v>13000</v>
      </c>
      <c r="H16" s="312"/>
      <c r="I16" s="183">
        <f>_xlfn.CEILING.MATH(D16*(1+(VLOOKUP($J$3-31,'Índice FACPCE'!$A$5:$G$20,6,FALSE))),50)</f>
        <v>9900</v>
      </c>
      <c r="J16" s="184">
        <f>_xlfn.CEILING.MATH(E16*(1+(VLOOKUP($J$3-31,'Índice FACPCE'!$A$5:$G$20,6,FALSE))),50)</f>
        <v>12850</v>
      </c>
      <c r="K16" s="185">
        <f>_xlfn.CEILING.MATH(F16*(1+(VLOOKUP($J$3-31,'Índice FACPCE'!$A$5:$G$20,6,FALSE))),50)</f>
        <v>15150</v>
      </c>
    </row>
    <row r="17" spans="2:11" s="95" customFormat="1" ht="19.5" customHeight="1" x14ac:dyDescent="0.25">
      <c r="B17" s="211" t="s">
        <v>11</v>
      </c>
      <c r="C17" s="267"/>
      <c r="D17" s="270"/>
      <c r="E17" s="270"/>
      <c r="F17" s="271"/>
      <c r="H17" s="306"/>
      <c r="I17" s="313"/>
      <c r="J17" s="313"/>
      <c r="K17" s="314"/>
    </row>
    <row r="18" spans="2:11" s="95" customFormat="1" ht="19.5" customHeight="1" x14ac:dyDescent="0.25">
      <c r="B18" s="230" t="s">
        <v>76</v>
      </c>
      <c r="C18" s="268"/>
      <c r="D18" s="231">
        <v>3000</v>
      </c>
      <c r="E18" s="232">
        <v>5000</v>
      </c>
      <c r="F18" s="233">
        <v>7000</v>
      </c>
      <c r="H18" s="307"/>
      <c r="I18" s="174">
        <f>_xlfn.CEILING.MATH(D18*(1+(VLOOKUP($J$3-31,'Índice FACPCE'!$A$5:$G$20,6,FALSE))),50)</f>
        <v>3500</v>
      </c>
      <c r="J18" s="175">
        <f>_xlfn.CEILING.MATH(E18*(1+(VLOOKUP($J$3-31,'Índice FACPCE'!$A$5:$G$20,6,FALSE))),50)</f>
        <v>5850</v>
      </c>
      <c r="K18" s="176">
        <f>_xlfn.CEILING.MATH(F18*(1+(VLOOKUP($J$3-31,'Índice FACPCE'!$A$5:$G$20,6,FALSE))),50)</f>
        <v>8150</v>
      </c>
    </row>
    <row r="19" spans="2:11" s="95" customFormat="1" ht="19.5" customHeight="1" x14ac:dyDescent="0.25">
      <c r="B19" s="230" t="s">
        <v>39</v>
      </c>
      <c r="C19" s="269"/>
      <c r="D19" s="231">
        <v>700</v>
      </c>
      <c r="E19" s="232">
        <v>1200</v>
      </c>
      <c r="F19" s="233">
        <v>1500</v>
      </c>
      <c r="H19" s="308"/>
      <c r="I19" s="174">
        <f>_xlfn.CEILING.MATH(D19*(1+(VLOOKUP($J$3-31,'Índice FACPCE'!$A$5:$G$20,6,FALSE))),50)</f>
        <v>850</v>
      </c>
      <c r="J19" s="175">
        <f>_xlfn.CEILING.MATH(E19*(1+(VLOOKUP($J$3-31,'Índice FACPCE'!$A$5:$G$20,6,FALSE))),50)</f>
        <v>1400</v>
      </c>
      <c r="K19" s="176">
        <f>_xlfn.CEILING.MATH(F19*(1+(VLOOKUP($J$3-31,'Índice FACPCE'!$A$5:$G$20,6,FALSE))),50)</f>
        <v>1750</v>
      </c>
    </row>
    <row r="20" spans="2:11" s="95" customFormat="1" ht="19.5" customHeight="1" x14ac:dyDescent="0.25">
      <c r="B20" s="230" t="s">
        <v>77</v>
      </c>
      <c r="C20" s="234">
        <v>3000</v>
      </c>
      <c r="D20" s="272"/>
      <c r="E20" s="273"/>
      <c r="F20" s="274"/>
      <c r="H20" s="190">
        <f>_xlfn.CEILING.MATH(C20*(1+(VLOOKUP($J$3-31,'Índice FACPCE'!$A$5:$G$20,6,FALSE))),50)</f>
        <v>3500</v>
      </c>
      <c r="I20" s="316"/>
      <c r="J20" s="317"/>
      <c r="K20" s="318"/>
    </row>
    <row r="21" spans="2:11" s="95" customFormat="1" ht="19.5" customHeight="1" x14ac:dyDescent="0.25">
      <c r="B21" s="230" t="s">
        <v>78</v>
      </c>
      <c r="C21" s="234">
        <v>2500</v>
      </c>
      <c r="D21" s="275"/>
      <c r="E21" s="276"/>
      <c r="F21" s="277"/>
      <c r="H21" s="190">
        <f>_xlfn.CEILING.MATH(C21*(1+(VLOOKUP($J$3-31,'Índice FACPCE'!$A$5:$G$20,6,FALSE))),50)</f>
        <v>2950</v>
      </c>
      <c r="I21" s="319"/>
      <c r="J21" s="320"/>
      <c r="K21" s="321"/>
    </row>
    <row r="22" spans="2:11" s="95" customFormat="1" ht="19.5" customHeight="1" x14ac:dyDescent="0.25">
      <c r="B22" s="230" t="s">
        <v>37</v>
      </c>
      <c r="C22" s="234">
        <v>2500</v>
      </c>
      <c r="D22" s="275"/>
      <c r="E22" s="276"/>
      <c r="F22" s="277"/>
      <c r="H22" s="190">
        <f>_xlfn.CEILING.MATH(C22*(1+(VLOOKUP($J$3-31,'Índice FACPCE'!$A$5:$G$20,6,FALSE))),50)</f>
        <v>2950</v>
      </c>
      <c r="I22" s="319"/>
      <c r="J22" s="320"/>
      <c r="K22" s="321"/>
    </row>
    <row r="23" spans="2:11" s="95" customFormat="1" ht="19.5" customHeight="1" thickBot="1" x14ac:dyDescent="0.3">
      <c r="B23" s="238" t="s">
        <v>38</v>
      </c>
      <c r="C23" s="239">
        <v>5000</v>
      </c>
      <c r="D23" s="275"/>
      <c r="E23" s="276"/>
      <c r="F23" s="277"/>
      <c r="H23" s="192">
        <f>_xlfn.CEILING.MATH(C23*(1+(VLOOKUP($J$3-31,'Índice FACPCE'!$A$5:$G$20,6,FALSE))),50)</f>
        <v>5850</v>
      </c>
      <c r="I23" s="319"/>
      <c r="J23" s="320"/>
      <c r="K23" s="321"/>
    </row>
    <row r="24" spans="2:11" s="95" customFormat="1" ht="19.5" customHeight="1" x14ac:dyDescent="0.25">
      <c r="B24" s="211" t="s">
        <v>12</v>
      </c>
      <c r="C24" s="240">
        <v>6000</v>
      </c>
      <c r="D24" s="335" t="s">
        <v>79</v>
      </c>
      <c r="E24" s="336"/>
      <c r="F24" s="337"/>
      <c r="H24" s="194">
        <f>_xlfn.CEILING.MATH(C24*(1+(VLOOKUP($J$3-31,'Índice FACPCE'!$A$5:$G$20,6,FALSE))),50)</f>
        <v>7000</v>
      </c>
      <c r="I24" s="322" t="s">
        <v>79</v>
      </c>
      <c r="J24" s="323"/>
      <c r="K24" s="324"/>
    </row>
    <row r="25" spans="2:11" s="95" customFormat="1" ht="19.5" customHeight="1" x14ac:dyDescent="0.25">
      <c r="B25" s="230" t="s">
        <v>13</v>
      </c>
      <c r="C25" s="234">
        <v>15000</v>
      </c>
      <c r="D25" s="338"/>
      <c r="E25" s="339"/>
      <c r="F25" s="340"/>
      <c r="H25" s="190">
        <f>_xlfn.CEILING.MATH(C25*(1+(VLOOKUP($J$3-31,'Índice FACPCE'!$A$5:$G$20,6,FALSE))),50)</f>
        <v>17500</v>
      </c>
      <c r="I25" s="325"/>
      <c r="J25" s="326"/>
      <c r="K25" s="327"/>
    </row>
    <row r="26" spans="2:11" s="95" customFormat="1" ht="19.5" customHeight="1" x14ac:dyDescent="0.25">
      <c r="B26" s="230" t="s">
        <v>14</v>
      </c>
      <c r="C26" s="234">
        <v>30000</v>
      </c>
      <c r="D26" s="338"/>
      <c r="E26" s="339"/>
      <c r="F26" s="340"/>
      <c r="H26" s="190">
        <f>_xlfn.CEILING.MATH(C26*(1+(VLOOKUP($J$3-31,'Índice FACPCE'!$A$5:$G$20,6,FALSE))),50)</f>
        <v>34950</v>
      </c>
      <c r="I26" s="325"/>
      <c r="J26" s="326"/>
      <c r="K26" s="327"/>
    </row>
    <row r="27" spans="2:11" s="95" customFormat="1" ht="19.5" customHeight="1" x14ac:dyDescent="0.25">
      <c r="B27" s="230" t="s">
        <v>46</v>
      </c>
      <c r="C27" s="234">
        <v>30000</v>
      </c>
      <c r="D27" s="338"/>
      <c r="E27" s="339"/>
      <c r="F27" s="340"/>
      <c r="H27" s="190">
        <f>_xlfn.CEILING.MATH(C27*(1+(VLOOKUP($J$3-31,'Índice FACPCE'!$A$5:$G$20,6,FALSE))),50)</f>
        <v>34950</v>
      </c>
      <c r="I27" s="325"/>
      <c r="J27" s="326"/>
      <c r="K27" s="327"/>
    </row>
    <row r="28" spans="2:11" s="95" customFormat="1" ht="19.5" customHeight="1" x14ac:dyDescent="0.25">
      <c r="B28" s="241" t="s">
        <v>15</v>
      </c>
      <c r="C28" s="234">
        <v>13000</v>
      </c>
      <c r="D28" s="338"/>
      <c r="E28" s="339"/>
      <c r="F28" s="340"/>
      <c r="H28" s="190">
        <f>_xlfn.CEILING.MATH(C28*(1+(VLOOKUP($J$3-31,'Índice FACPCE'!$A$5:$G$20,6,FALSE))),50)</f>
        <v>15150</v>
      </c>
      <c r="I28" s="325"/>
      <c r="J28" s="326"/>
      <c r="K28" s="327"/>
    </row>
    <row r="29" spans="2:11" s="95" customFormat="1" ht="19.5" customHeight="1" thickBot="1" x14ac:dyDescent="0.3">
      <c r="B29" s="242" t="s">
        <v>16</v>
      </c>
      <c r="C29" s="243">
        <v>20000</v>
      </c>
      <c r="D29" s="341"/>
      <c r="E29" s="342"/>
      <c r="F29" s="343"/>
      <c r="H29" s="173">
        <f>_xlfn.CEILING.MATH(C29*(1+(VLOOKUP($J$3-31,'Índice FACPCE'!$A$5:$G$20,6,FALSE))),50)</f>
        <v>23300</v>
      </c>
      <c r="I29" s="328"/>
      <c r="J29" s="329"/>
      <c r="K29" s="330"/>
    </row>
    <row r="30" spans="2:11" s="95" customFormat="1" ht="19.5" customHeight="1" x14ac:dyDescent="0.25">
      <c r="B30" s="211" t="s">
        <v>80</v>
      </c>
      <c r="C30" s="267"/>
      <c r="D30" s="227">
        <v>65000</v>
      </c>
      <c r="E30" s="228">
        <v>75000</v>
      </c>
      <c r="F30" s="229">
        <v>91000</v>
      </c>
      <c r="H30" s="306"/>
      <c r="I30" s="177">
        <f>_xlfn.CEILING.MATH(D30*(1+(VLOOKUP($J$3-31,'Índice FACPCE'!$A$5:$G$20,6,FALSE))),50)</f>
        <v>75700</v>
      </c>
      <c r="J30" s="178">
        <f>_xlfn.CEILING.MATH(E30*(1+(VLOOKUP($J$3-31,'Índice FACPCE'!$A$5:$G$20,6,FALSE))),50)</f>
        <v>87300</v>
      </c>
      <c r="K30" s="179">
        <f>_xlfn.CEILING.MATH(F30*(1+(VLOOKUP($J$3-31,'Índice FACPCE'!$A$5:$G$20,6,FALSE))),50)</f>
        <v>105950</v>
      </c>
    </row>
    <row r="31" spans="2:11" s="95" customFormat="1" ht="19.5" customHeight="1" x14ac:dyDescent="0.25">
      <c r="B31" s="230" t="s">
        <v>32</v>
      </c>
      <c r="C31" s="268"/>
      <c r="D31" s="231">
        <v>45000</v>
      </c>
      <c r="E31" s="232">
        <v>52000</v>
      </c>
      <c r="F31" s="233">
        <v>63000</v>
      </c>
      <c r="H31" s="307"/>
      <c r="I31" s="174">
        <f>_xlfn.CEILING.MATH(D31*(1+(VLOOKUP($J$3-31,'Índice FACPCE'!$A$5:$G$20,6,FALSE))),50)</f>
        <v>52400</v>
      </c>
      <c r="J31" s="175">
        <f>_xlfn.CEILING.MATH(E31*(1+(VLOOKUP($J$3-31,'Índice FACPCE'!$A$5:$G$20,6,FALSE))),50)</f>
        <v>60550</v>
      </c>
      <c r="K31" s="176">
        <f>_xlfn.CEILING.MATH(F31*(1+(VLOOKUP($J$3-31,'Índice FACPCE'!$A$5:$G$20,6,FALSE))),50)</f>
        <v>73350</v>
      </c>
    </row>
    <row r="32" spans="2:11" s="95" customFormat="1" ht="19.5" customHeight="1" x14ac:dyDescent="0.25">
      <c r="B32" s="230" t="s">
        <v>31</v>
      </c>
      <c r="C32" s="269"/>
      <c r="D32" s="231">
        <v>25000</v>
      </c>
      <c r="E32" s="232">
        <v>29000</v>
      </c>
      <c r="F32" s="233">
        <v>35000</v>
      </c>
      <c r="H32" s="308"/>
      <c r="I32" s="174">
        <f>_xlfn.CEILING.MATH(D32*(1+(VLOOKUP($J$3-31,'Índice FACPCE'!$A$5:$G$20,6,FALSE))),50)</f>
        <v>29100</v>
      </c>
      <c r="J32" s="175">
        <f>_xlfn.CEILING.MATH(E32*(1+(VLOOKUP($J$3-31,'Índice FACPCE'!$A$5:$G$20,6,FALSE))),50)</f>
        <v>33800</v>
      </c>
      <c r="K32" s="176">
        <f>_xlfn.CEILING.MATH(F32*(1+(VLOOKUP($J$3-31,'Índice FACPCE'!$A$5:$G$20,6,FALSE))),50)</f>
        <v>40750</v>
      </c>
    </row>
    <row r="33" spans="2:11" s="95" customFormat="1" ht="19.5" customHeight="1" thickBot="1" x14ac:dyDescent="0.3">
      <c r="B33" s="215" t="s">
        <v>30</v>
      </c>
      <c r="C33" s="243">
        <v>15000</v>
      </c>
      <c r="D33" s="344"/>
      <c r="E33" s="344"/>
      <c r="F33" s="345"/>
      <c r="H33" s="173">
        <f>_xlfn.CEILING.MATH(C33*(1+(VLOOKUP($J$3-31,'Índice FACPCE'!$A$5:$G$20,6,FALSE))),50)</f>
        <v>17500</v>
      </c>
      <c r="I33" s="331"/>
      <c r="J33" s="331"/>
      <c r="K33" s="332"/>
    </row>
    <row r="34" spans="2:11" s="95" customFormat="1" ht="19.5" customHeight="1" x14ac:dyDescent="0.25">
      <c r="B34" s="211" t="s">
        <v>33</v>
      </c>
      <c r="C34" s="240"/>
      <c r="D34" s="244">
        <v>0.06</v>
      </c>
      <c r="E34" s="245">
        <v>0.08</v>
      </c>
      <c r="F34" s="246">
        <v>0.1</v>
      </c>
      <c r="H34" s="193"/>
      <c r="I34" s="196">
        <v>0.06</v>
      </c>
      <c r="J34" s="197">
        <v>0.08</v>
      </c>
      <c r="K34" s="198">
        <v>0.1</v>
      </c>
    </row>
    <row r="35" spans="2:11" s="95" customFormat="1" ht="19.5" customHeight="1" x14ac:dyDescent="0.25">
      <c r="B35" s="230" t="s">
        <v>34</v>
      </c>
      <c r="C35" s="247">
        <v>0.04</v>
      </c>
      <c r="D35" s="346"/>
      <c r="E35" s="346"/>
      <c r="F35" s="347"/>
      <c r="H35" s="199">
        <v>0.04</v>
      </c>
      <c r="I35" s="333"/>
      <c r="J35" s="333"/>
      <c r="K35" s="334"/>
    </row>
    <row r="36" spans="2:11" s="95" customFormat="1" ht="19.5" customHeight="1" x14ac:dyDescent="0.25">
      <c r="B36" s="230" t="s">
        <v>35</v>
      </c>
      <c r="C36" s="234">
        <v>13000</v>
      </c>
      <c r="D36" s="248">
        <v>0.01</v>
      </c>
      <c r="E36" s="249">
        <v>0.03</v>
      </c>
      <c r="F36" s="250">
        <v>0.04</v>
      </c>
      <c r="H36" s="190">
        <f>_xlfn.CEILING.MATH(C36*(1+(VLOOKUP($J$3-31,'Índice FACPCE'!$A$5:$G$20,6,FALSE))),50)</f>
        <v>15150</v>
      </c>
      <c r="I36" s="200">
        <v>0.01</v>
      </c>
      <c r="J36" s="201">
        <v>0.03</v>
      </c>
      <c r="K36" s="202">
        <v>0.04</v>
      </c>
    </row>
    <row r="37" spans="2:11" s="95" customFormat="1" ht="19.5" customHeight="1" x14ac:dyDescent="0.25">
      <c r="B37" s="230" t="s">
        <v>153</v>
      </c>
      <c r="C37" s="234">
        <v>3000</v>
      </c>
      <c r="D37" s="248">
        <v>0.01</v>
      </c>
      <c r="E37" s="249">
        <v>0.03</v>
      </c>
      <c r="F37" s="250">
        <v>0.04</v>
      </c>
      <c r="H37" s="190">
        <f>_xlfn.CEILING.MATH(C37*(1+(VLOOKUP($J$3-31,'Índice FACPCE'!$A$5:$G$20,6,FALSE))),50)</f>
        <v>3500</v>
      </c>
      <c r="I37" s="200">
        <v>0.01</v>
      </c>
      <c r="J37" s="201">
        <v>0.03</v>
      </c>
      <c r="K37" s="202">
        <v>0.04</v>
      </c>
    </row>
    <row r="38" spans="2:11" s="95" customFormat="1" ht="19.5" customHeight="1" x14ac:dyDescent="0.25">
      <c r="B38" s="238" t="s">
        <v>151</v>
      </c>
      <c r="C38" s="239"/>
      <c r="D38" s="251">
        <v>6000</v>
      </c>
      <c r="E38" s="252">
        <v>9000</v>
      </c>
      <c r="F38" s="253">
        <v>13000</v>
      </c>
      <c r="H38" s="191"/>
      <c r="I38" s="203">
        <f>_xlfn.CEILING.MATH(D38*(1+(VLOOKUP($J$3-31,'Índice FACPCE'!$A$5:$G$20,6,FALSE))),50)</f>
        <v>7000</v>
      </c>
      <c r="J38" s="204">
        <f>_xlfn.CEILING.MATH(E38*(1+(VLOOKUP($J$3-31,'Índice FACPCE'!$A$5:$G$20,6,FALSE))),50)</f>
        <v>10500</v>
      </c>
      <c r="K38" s="205">
        <f>_xlfn.CEILING.MATH(F38*(1+(VLOOKUP($J$3-31,'Índice FACPCE'!$A$5:$G$20,6,FALSE))),50)</f>
        <v>15150</v>
      </c>
    </row>
    <row r="39" spans="2:11" s="95" customFormat="1" ht="19.5" customHeight="1" thickBot="1" x14ac:dyDescent="0.3">
      <c r="B39" s="242" t="s">
        <v>152</v>
      </c>
      <c r="C39" s="243"/>
      <c r="D39" s="235">
        <v>9000</v>
      </c>
      <c r="E39" s="236">
        <v>13000</v>
      </c>
      <c r="F39" s="237">
        <v>20000</v>
      </c>
      <c r="H39" s="195"/>
      <c r="I39" s="183">
        <f>_xlfn.CEILING.MATH(D39*(1+(VLOOKUP($J$3-31,'Índice FACPCE'!$A$5:$G$20,6,FALSE))),50)</f>
        <v>10500</v>
      </c>
      <c r="J39" s="184">
        <f>_xlfn.CEILING.MATH(E39*(1+(VLOOKUP($J$3-31,'Índice FACPCE'!$A$5:$G$20,6,FALSE))),50)</f>
        <v>15150</v>
      </c>
      <c r="K39" s="185">
        <f>_xlfn.CEILING.MATH(F39*(1+(VLOOKUP($J$3-31,'Índice FACPCE'!$A$5:$G$20,6,FALSE))),50)</f>
        <v>23300</v>
      </c>
    </row>
    <row r="40" spans="2:11" s="96" customFormat="1" ht="40.5" customHeight="1" x14ac:dyDescent="0.25">
      <c r="B40" s="315" t="s">
        <v>53</v>
      </c>
      <c r="C40" s="315"/>
      <c r="D40" s="315"/>
      <c r="E40" s="315"/>
      <c r="F40" s="315"/>
      <c r="G40" s="315"/>
      <c r="H40" s="315"/>
      <c r="I40" s="315"/>
      <c r="J40" s="315"/>
      <c r="K40" s="315"/>
    </row>
    <row r="41" spans="2:11" s="96" customFormat="1" ht="35.25" customHeight="1" x14ac:dyDescent="0.25">
      <c r="B41" s="315" t="s">
        <v>54</v>
      </c>
      <c r="C41" s="315"/>
      <c r="D41" s="315"/>
      <c r="E41" s="315"/>
      <c r="F41" s="315"/>
      <c r="G41" s="315"/>
      <c r="H41" s="315"/>
      <c r="I41" s="315"/>
      <c r="J41" s="315"/>
      <c r="K41" s="315"/>
    </row>
    <row r="42" spans="2:11" s="96" customFormat="1" ht="49.5" customHeight="1" x14ac:dyDescent="0.25">
      <c r="B42" s="315" t="s">
        <v>55</v>
      </c>
      <c r="C42" s="315"/>
      <c r="D42" s="315"/>
      <c r="E42" s="315"/>
      <c r="F42" s="315"/>
      <c r="G42" s="315"/>
      <c r="H42" s="315"/>
      <c r="I42" s="315"/>
      <c r="J42" s="315"/>
      <c r="K42" s="315"/>
    </row>
  </sheetData>
  <sheetProtection algorithmName="SHA-512" hashValue="hPgOuK406ZEltfNDXkaP8WFoAS8xGMZcAQSwvwWTQSjuCHQ3QNxkDTHDkEDXNHoXzoZPzRjI1WI1ciceWI7GkA==" saltValue="0/wkjSwOQwqUGUBukoDoBQ==" spinCount="100000" sheet="1" objects="1" scenarios="1"/>
  <mergeCells count="34">
    <mergeCell ref="B40:K40"/>
    <mergeCell ref="B41:K41"/>
    <mergeCell ref="B42:K42"/>
    <mergeCell ref="I20:K23"/>
    <mergeCell ref="I24:K29"/>
    <mergeCell ref="H30:H32"/>
    <mergeCell ref="I33:K33"/>
    <mergeCell ref="I35:K35"/>
    <mergeCell ref="D24:F29"/>
    <mergeCell ref="C30:C32"/>
    <mergeCell ref="D33:F33"/>
    <mergeCell ref="D35:F35"/>
    <mergeCell ref="H10:H12"/>
    <mergeCell ref="I13:K13"/>
    <mergeCell ref="H14:H16"/>
    <mergeCell ref="H17:H19"/>
    <mergeCell ref="I17:K17"/>
    <mergeCell ref="H4:H5"/>
    <mergeCell ref="I4:K4"/>
    <mergeCell ref="H6:H7"/>
    <mergeCell ref="B1:K1"/>
    <mergeCell ref="B4:B5"/>
    <mergeCell ref="H3:I3"/>
    <mergeCell ref="J3:K3"/>
    <mergeCell ref="C17:C19"/>
    <mergeCell ref="D17:F17"/>
    <mergeCell ref="D20:F23"/>
    <mergeCell ref="C3:F3"/>
    <mergeCell ref="D4:F4"/>
    <mergeCell ref="C4:C5"/>
    <mergeCell ref="C6:C7"/>
    <mergeCell ref="C10:C12"/>
    <mergeCell ref="D13:F13"/>
    <mergeCell ref="C14:C16"/>
  </mergeCells>
  <pageMargins left="0.32" right="0.24" top="0.75" bottom="0.75" header="0.3" footer="0.3"/>
  <pageSetup paperSize="9" scale="5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2571E-7246-4F41-8AA6-FB83194C0C2C}">
  <dimension ref="B1:H1044473"/>
  <sheetViews>
    <sheetView zoomScaleNormal="100" workbookViewId="0">
      <pane ySplit="1" topLeftCell="A89" activePane="bottomLeft" state="frozen"/>
      <selection pane="bottomLeft"/>
    </sheetView>
  </sheetViews>
  <sheetFormatPr baseColWidth="10" defaultColWidth="8" defaultRowHeight="15" x14ac:dyDescent="0.25"/>
  <cols>
    <col min="1" max="1" width="3.28515625" style="45" customWidth="1"/>
    <col min="2" max="2" width="90.7109375" style="45" customWidth="1"/>
    <col min="3" max="3" width="14.28515625" style="151" customWidth="1"/>
    <col min="4" max="4" width="7.5703125" style="45" customWidth="1"/>
    <col min="5" max="5" width="15.42578125" style="151" customWidth="1"/>
    <col min="6" max="6" width="10" style="45" customWidth="1"/>
    <col min="7" max="7" width="26.85546875" style="45" customWidth="1"/>
    <col min="8" max="8" width="35.28515625" style="45" customWidth="1"/>
    <col min="9" max="254" width="10" style="45" customWidth="1"/>
    <col min="255" max="16384" width="8" style="45"/>
  </cols>
  <sheetData>
    <row r="1" spans="2:8" ht="55.5" customHeight="1" x14ac:dyDescent="0.25">
      <c r="B1" s="351" t="s">
        <v>148</v>
      </c>
      <c r="C1" s="351"/>
      <c r="D1" s="351"/>
      <c r="E1" s="351"/>
      <c r="F1" s="351"/>
      <c r="G1" s="351"/>
      <c r="H1" s="147"/>
    </row>
    <row r="2" spans="2:8" ht="31.5" customHeight="1" x14ac:dyDescent="0.25">
      <c r="B2" s="146" t="s">
        <v>147</v>
      </c>
      <c r="C2" s="161"/>
      <c r="D2" s="137"/>
      <c r="E2" s="152"/>
      <c r="F2" s="125"/>
      <c r="G2" s="125"/>
      <c r="H2" s="124"/>
    </row>
    <row r="3" spans="2:8" ht="15.75" x14ac:dyDescent="0.25">
      <c r="B3" s="354" t="s">
        <v>146</v>
      </c>
      <c r="C3" s="354"/>
      <c r="D3" s="354"/>
      <c r="E3" s="354"/>
      <c r="F3" s="354"/>
      <c r="G3" s="354"/>
      <c r="H3" s="354"/>
    </row>
    <row r="4" spans="2:8" ht="15.75" x14ac:dyDescent="0.25">
      <c r="B4" s="357" t="s">
        <v>145</v>
      </c>
      <c r="C4" s="357"/>
      <c r="D4" s="357"/>
      <c r="E4" s="357"/>
      <c r="F4" s="357"/>
      <c r="G4" s="357"/>
      <c r="H4" s="357"/>
    </row>
    <row r="5" spans="2:8" ht="15.75" x14ac:dyDescent="0.25">
      <c r="B5" s="349" t="s">
        <v>144</v>
      </c>
      <c r="C5" s="349"/>
      <c r="D5" s="349"/>
      <c r="E5" s="349"/>
      <c r="F5" s="349"/>
      <c r="G5" s="349"/>
      <c r="H5" s="349"/>
    </row>
    <row r="6" spans="2:8" ht="15.75" x14ac:dyDescent="0.25">
      <c r="B6" s="349" t="s">
        <v>143</v>
      </c>
      <c r="C6" s="349"/>
      <c r="D6" s="349"/>
      <c r="E6" s="349"/>
      <c r="F6" s="349"/>
      <c r="G6" s="349"/>
      <c r="H6" s="349"/>
    </row>
    <row r="7" spans="2:8" ht="15.75" x14ac:dyDescent="0.25">
      <c r="B7" s="349" t="s">
        <v>142</v>
      </c>
      <c r="C7" s="349"/>
      <c r="D7" s="349"/>
      <c r="E7" s="349"/>
      <c r="F7" s="349"/>
      <c r="G7" s="349"/>
      <c r="H7" s="349"/>
    </row>
    <row r="8" spans="2:8" ht="15.75" x14ac:dyDescent="0.25">
      <c r="B8" s="349" t="s">
        <v>141</v>
      </c>
      <c r="C8" s="349"/>
      <c r="D8" s="349"/>
      <c r="E8" s="349"/>
      <c r="F8" s="349"/>
      <c r="G8" s="349"/>
      <c r="H8" s="349"/>
    </row>
    <row r="9" spans="2:8" ht="15.75" x14ac:dyDescent="0.25">
      <c r="B9" s="349" t="s">
        <v>140</v>
      </c>
      <c r="C9" s="349"/>
      <c r="D9" s="349"/>
      <c r="E9" s="349"/>
      <c r="F9" s="349"/>
      <c r="G9" s="349"/>
      <c r="H9" s="349"/>
    </row>
    <row r="10" spans="2:8" ht="15.75" x14ac:dyDescent="0.25">
      <c r="B10" s="349" t="s">
        <v>139</v>
      </c>
      <c r="C10" s="349"/>
      <c r="D10" s="349"/>
      <c r="E10" s="349"/>
      <c r="F10" s="349"/>
      <c r="G10" s="349"/>
      <c r="H10" s="349"/>
    </row>
    <row r="11" spans="2:8" ht="15.75" x14ac:dyDescent="0.25">
      <c r="B11" s="349" t="s">
        <v>138</v>
      </c>
      <c r="C11" s="349"/>
      <c r="D11" s="349"/>
      <c r="E11" s="349"/>
      <c r="F11" s="349"/>
      <c r="G11" s="349"/>
      <c r="H11" s="349"/>
    </row>
    <row r="12" spans="2:8" ht="15.75" x14ac:dyDescent="0.25">
      <c r="B12" s="348" t="s">
        <v>137</v>
      </c>
      <c r="C12" s="348"/>
      <c r="D12" s="348"/>
      <c r="E12" s="348"/>
      <c r="F12" s="348"/>
      <c r="G12" s="348"/>
      <c r="H12" s="348"/>
    </row>
    <row r="13" spans="2:8" ht="15.75" x14ac:dyDescent="0.25">
      <c r="B13" s="124"/>
      <c r="C13" s="162"/>
      <c r="D13" s="145"/>
      <c r="E13" s="153"/>
      <c r="F13" s="350"/>
      <c r="G13" s="350"/>
      <c r="H13" s="350"/>
    </row>
    <row r="14" spans="2:8" ht="15.75" x14ac:dyDescent="0.25">
      <c r="B14" s="124"/>
      <c r="C14" s="149" t="s">
        <v>96</v>
      </c>
      <c r="D14" s="171">
        <f>+INICIO!$C$26</f>
        <v>44927</v>
      </c>
      <c r="E14" s="149" t="s">
        <v>95</v>
      </c>
      <c r="F14" s="136"/>
      <c r="G14" s="136"/>
      <c r="H14" s="136"/>
    </row>
    <row r="15" spans="2:8" ht="15.75" x14ac:dyDescent="0.25">
      <c r="B15" s="133" t="s">
        <v>94</v>
      </c>
      <c r="C15" s="355">
        <v>42000</v>
      </c>
      <c r="D15" s="132"/>
      <c r="E15" s="355">
        <f>_xlfn.CEILING.MATH(C15*(1+(VLOOKUP($D$14-31,'Índice FACPCE'!$A$5:$G$20,6,FALSE))),50)</f>
        <v>48900</v>
      </c>
      <c r="F15" s="125"/>
      <c r="G15" s="125"/>
      <c r="H15" s="124"/>
    </row>
    <row r="16" spans="2:8" ht="31.5" x14ac:dyDescent="0.25">
      <c r="B16" s="135" t="s">
        <v>88</v>
      </c>
      <c r="C16" s="356"/>
      <c r="D16" s="128"/>
      <c r="E16" s="356"/>
      <c r="F16" s="125"/>
      <c r="G16" s="125"/>
      <c r="H16" s="124"/>
    </row>
    <row r="17" spans="2:8" ht="24" customHeight="1" x14ac:dyDescent="0.25">
      <c r="B17" s="144" t="s">
        <v>136</v>
      </c>
      <c r="C17" s="160"/>
      <c r="D17" s="128"/>
      <c r="E17" s="154"/>
      <c r="F17" s="125"/>
      <c r="G17" s="125"/>
      <c r="H17" s="124"/>
    </row>
    <row r="18" spans="2:8" ht="21" customHeight="1" x14ac:dyDescent="0.25">
      <c r="B18" s="130" t="s">
        <v>91</v>
      </c>
      <c r="C18" s="163">
        <v>8400</v>
      </c>
      <c r="D18" s="128"/>
      <c r="E18" s="148">
        <f>_xlfn.CEILING.MATH(C18*(1+(VLOOKUP($D$14-31,'Índice FACPCE'!$A$5:$G$20,6,FALSE))),50)</f>
        <v>9800</v>
      </c>
      <c r="F18" s="125"/>
      <c r="G18" s="125"/>
      <c r="H18" s="124"/>
    </row>
    <row r="19" spans="2:8" ht="22.5" customHeight="1" x14ac:dyDescent="0.25">
      <c r="B19" s="127" t="s">
        <v>90</v>
      </c>
      <c r="C19" s="164">
        <v>16800</v>
      </c>
      <c r="D19" s="128"/>
      <c r="E19" s="155">
        <f>_xlfn.CEILING.MATH(C19*(1+(VLOOKUP($D$14-31,'Índice FACPCE'!$A$5:$G$20,6,FALSE))),50)</f>
        <v>19600</v>
      </c>
      <c r="F19" s="125"/>
      <c r="G19" s="125"/>
      <c r="H19" s="124"/>
    </row>
    <row r="20" spans="2:8" ht="24.95" customHeight="1" x14ac:dyDescent="0.25">
      <c r="B20" s="139" t="s">
        <v>89</v>
      </c>
      <c r="C20" s="163"/>
      <c r="D20" s="128"/>
      <c r="E20" s="148"/>
      <c r="F20" s="125"/>
      <c r="G20" s="125"/>
      <c r="H20" s="124"/>
    </row>
    <row r="21" spans="2:8" ht="33.75" customHeight="1" x14ac:dyDescent="0.25">
      <c r="B21" s="131" t="s">
        <v>88</v>
      </c>
      <c r="C21" s="163"/>
      <c r="D21" s="128"/>
      <c r="E21" s="148"/>
      <c r="F21" s="125"/>
      <c r="G21" s="125"/>
      <c r="H21" s="124"/>
    </row>
    <row r="22" spans="2:8" s="50" customFormat="1" ht="22.5" customHeight="1" x14ac:dyDescent="0.25">
      <c r="B22" s="143" t="s">
        <v>87</v>
      </c>
      <c r="C22" s="165">
        <v>168000</v>
      </c>
      <c r="D22" s="142"/>
      <c r="E22" s="156">
        <f>_xlfn.CEILING.MATH(C22*(1+(VLOOKUP($D$14-31,'Índice FACPCE'!$A$5:$G$20,6,FALSE))),50)</f>
        <v>195550</v>
      </c>
      <c r="F22" s="141"/>
      <c r="G22" s="141"/>
      <c r="H22" s="140"/>
    </row>
    <row r="23" spans="2:8" ht="47.25" x14ac:dyDescent="0.25">
      <c r="B23" s="129" t="s">
        <v>86</v>
      </c>
      <c r="C23" s="165">
        <v>42000</v>
      </c>
      <c r="D23" s="128"/>
      <c r="E23" s="156">
        <f>_xlfn.CEILING.MATH(C23*(1+(VLOOKUP($D$14-31,'Índice FACPCE'!$A$5:$G$20,6,FALSE))),50)</f>
        <v>48900</v>
      </c>
      <c r="F23" s="125"/>
      <c r="G23" s="125"/>
      <c r="H23" s="124"/>
    </row>
    <row r="24" spans="2:8" ht="24.95" customHeight="1" x14ac:dyDescent="0.25">
      <c r="B24" s="127" t="s">
        <v>85</v>
      </c>
      <c r="C24" s="164">
        <v>70000</v>
      </c>
      <c r="D24" s="126"/>
      <c r="E24" s="155">
        <f>_xlfn.CEILING.MATH(C24*(1+(VLOOKUP($D$14-31,'Índice FACPCE'!$A$5:$G$20,6,FALSE))),50)</f>
        <v>81500</v>
      </c>
      <c r="F24" s="125"/>
      <c r="G24" s="125"/>
      <c r="H24" s="124"/>
    </row>
    <row r="25" spans="2:8" ht="15.75" x14ac:dyDescent="0.25">
      <c r="B25" s="124"/>
      <c r="C25" s="161"/>
      <c r="D25" s="137"/>
      <c r="E25" s="152"/>
      <c r="F25" s="125"/>
      <c r="G25" s="125"/>
      <c r="H25" s="124"/>
    </row>
    <row r="26" spans="2:8" ht="15.75" x14ac:dyDescent="0.25">
      <c r="B26" s="353" t="s">
        <v>135</v>
      </c>
      <c r="C26" s="353"/>
      <c r="D26" s="353"/>
      <c r="E26" s="353"/>
      <c r="F26" s="353"/>
      <c r="G26" s="353"/>
      <c r="H26" s="353"/>
    </row>
    <row r="27" spans="2:8" ht="15.75" x14ac:dyDescent="0.25">
      <c r="B27" s="348" t="s">
        <v>134</v>
      </c>
      <c r="C27" s="348"/>
      <c r="D27" s="348"/>
      <c r="E27" s="348"/>
      <c r="F27" s="348"/>
      <c r="G27" s="348"/>
      <c r="H27" s="348"/>
    </row>
    <row r="28" spans="2:8" ht="15.75" x14ac:dyDescent="0.25">
      <c r="B28" s="348" t="s">
        <v>133</v>
      </c>
      <c r="C28" s="348"/>
      <c r="D28" s="348"/>
      <c r="E28" s="348"/>
      <c r="F28" s="348"/>
      <c r="G28" s="348"/>
      <c r="H28" s="348"/>
    </row>
    <row r="29" spans="2:8" ht="15.75" x14ac:dyDescent="0.25">
      <c r="B29" s="348" t="s">
        <v>132</v>
      </c>
      <c r="C29" s="348"/>
      <c r="D29" s="348"/>
      <c r="E29" s="348"/>
      <c r="F29" s="348"/>
      <c r="G29" s="348"/>
      <c r="H29" s="348"/>
    </row>
    <row r="30" spans="2:8" ht="15.75" x14ac:dyDescent="0.25">
      <c r="B30" s="348" t="s">
        <v>131</v>
      </c>
      <c r="C30" s="348"/>
      <c r="D30" s="348"/>
      <c r="E30" s="348"/>
      <c r="F30" s="348"/>
      <c r="G30" s="348"/>
      <c r="H30" s="348"/>
    </row>
    <row r="31" spans="2:8" ht="15.75" x14ac:dyDescent="0.25">
      <c r="B31" s="348" t="s">
        <v>130</v>
      </c>
      <c r="C31" s="348"/>
      <c r="D31" s="348"/>
      <c r="E31" s="348"/>
      <c r="F31" s="348"/>
      <c r="G31" s="348"/>
      <c r="H31" s="348"/>
    </row>
    <row r="32" spans="2:8" ht="15.75" x14ac:dyDescent="0.25">
      <c r="B32" s="348" t="s">
        <v>129</v>
      </c>
      <c r="C32" s="348"/>
      <c r="D32" s="348"/>
      <c r="E32" s="348"/>
      <c r="F32" s="348"/>
      <c r="G32" s="348"/>
      <c r="H32" s="348"/>
    </row>
    <row r="33" spans="2:8" ht="15.75" x14ac:dyDescent="0.25">
      <c r="B33" s="348" t="s">
        <v>128</v>
      </c>
      <c r="C33" s="348"/>
      <c r="D33" s="348"/>
      <c r="E33" s="348"/>
      <c r="F33" s="348"/>
      <c r="G33" s="348"/>
      <c r="H33" s="348"/>
    </row>
    <row r="34" spans="2:8" ht="15.75" x14ac:dyDescent="0.25">
      <c r="B34" s="348" t="s">
        <v>127</v>
      </c>
      <c r="C34" s="348"/>
      <c r="D34" s="348"/>
      <c r="E34" s="348"/>
      <c r="F34" s="348"/>
      <c r="G34" s="348"/>
      <c r="H34" s="348"/>
    </row>
    <row r="35" spans="2:8" ht="15.75" x14ac:dyDescent="0.25">
      <c r="B35" s="124"/>
      <c r="C35" s="352"/>
      <c r="D35" s="352"/>
      <c r="E35" s="152"/>
      <c r="F35" s="353"/>
      <c r="G35" s="353"/>
      <c r="H35" s="353"/>
    </row>
    <row r="36" spans="2:8" ht="15.75" x14ac:dyDescent="0.25">
      <c r="B36" s="124"/>
      <c r="C36" s="149" t="s">
        <v>96</v>
      </c>
      <c r="D36" s="171">
        <f>+INICIO!$C$26</f>
        <v>44927</v>
      </c>
      <c r="E36" s="149" t="s">
        <v>95</v>
      </c>
      <c r="F36" s="136"/>
      <c r="G36" s="136"/>
      <c r="H36" s="136"/>
    </row>
    <row r="37" spans="2:8" ht="33" customHeight="1" x14ac:dyDescent="0.25">
      <c r="B37" s="134" t="s">
        <v>94</v>
      </c>
      <c r="C37" s="166"/>
      <c r="D37" s="132"/>
      <c r="E37" s="154"/>
      <c r="F37" s="125"/>
      <c r="G37" s="125"/>
      <c r="H37" s="124"/>
    </row>
    <row r="38" spans="2:8" ht="33" customHeight="1" x14ac:dyDescent="0.25">
      <c r="B38" s="135" t="s">
        <v>88</v>
      </c>
      <c r="C38" s="167">
        <v>50400</v>
      </c>
      <c r="D38" s="128"/>
      <c r="E38" s="157">
        <f>_xlfn.CEILING.MATH(C38*(1+(VLOOKUP($D$14-31,'Índice FACPCE'!$A$5:$G$20,6,FALSE))),50)</f>
        <v>58700</v>
      </c>
      <c r="F38" s="125"/>
      <c r="G38" s="125"/>
      <c r="H38" s="124"/>
    </row>
    <row r="39" spans="2:8" ht="24.75" customHeight="1" x14ac:dyDescent="0.25">
      <c r="B39" s="134" t="s">
        <v>93</v>
      </c>
      <c r="C39" s="166"/>
      <c r="D39" s="128"/>
      <c r="E39" s="154"/>
      <c r="F39" s="125"/>
      <c r="G39" s="125"/>
      <c r="H39" s="124"/>
    </row>
    <row r="40" spans="2:8" ht="36.75" customHeight="1" x14ac:dyDescent="0.25">
      <c r="B40" s="129" t="s">
        <v>92</v>
      </c>
      <c r="C40" s="168"/>
      <c r="D40" s="128"/>
      <c r="E40" s="148"/>
      <c r="F40" s="125"/>
      <c r="G40" s="125"/>
      <c r="H40" s="124"/>
    </row>
    <row r="41" spans="2:8" ht="18.75" customHeight="1" x14ac:dyDescent="0.25">
      <c r="B41" s="130" t="s">
        <v>91</v>
      </c>
      <c r="C41" s="168">
        <v>9800</v>
      </c>
      <c r="D41" s="128"/>
      <c r="E41" s="148">
        <f>_xlfn.CEILING.MATH(C41*(1+(VLOOKUP($D$14-31,'Índice FACPCE'!$A$5:$G$20,6,FALSE))),50)</f>
        <v>11450</v>
      </c>
      <c r="F41" s="125"/>
      <c r="G41" s="125"/>
      <c r="H41" s="124"/>
    </row>
    <row r="42" spans="2:8" ht="23.25" customHeight="1" x14ac:dyDescent="0.25">
      <c r="B42" s="127" t="s">
        <v>90</v>
      </c>
      <c r="C42" s="169">
        <v>20300</v>
      </c>
      <c r="D42" s="128"/>
      <c r="E42" s="155">
        <f>_xlfn.CEILING.MATH(C42*(1+(VLOOKUP($D$14-31,'Índice FACPCE'!$A$5:$G$20,6,FALSE))),50)</f>
        <v>23650</v>
      </c>
      <c r="F42" s="125"/>
      <c r="G42" s="125"/>
      <c r="H42" s="124"/>
    </row>
    <row r="43" spans="2:8" ht="18" customHeight="1" x14ac:dyDescent="0.25">
      <c r="B43" s="139" t="s">
        <v>89</v>
      </c>
      <c r="C43" s="160"/>
      <c r="D43" s="128"/>
      <c r="E43" s="154"/>
      <c r="F43" s="125"/>
      <c r="G43" s="125"/>
      <c r="H43" s="124"/>
    </row>
    <row r="44" spans="2:8" ht="35.25" customHeight="1" x14ac:dyDescent="0.25">
      <c r="B44" s="131" t="s">
        <v>88</v>
      </c>
      <c r="C44" s="163"/>
      <c r="D44" s="128"/>
      <c r="E44" s="148"/>
      <c r="F44" s="125"/>
      <c r="G44" s="125"/>
      <c r="H44" s="124"/>
    </row>
    <row r="45" spans="2:8" ht="18.75" customHeight="1" x14ac:dyDescent="0.25">
      <c r="B45" s="130" t="s">
        <v>87</v>
      </c>
      <c r="C45" s="163">
        <v>201600</v>
      </c>
      <c r="D45" s="128"/>
      <c r="E45" s="148">
        <f>_xlfn.CEILING.MATH(C45*(1+(VLOOKUP($D$14-31,'Índice FACPCE'!$A$5:$G$20,6,FALSE))),50)</f>
        <v>234650</v>
      </c>
      <c r="F45" s="125"/>
      <c r="G45" s="125"/>
      <c r="H45" s="124"/>
    </row>
    <row r="46" spans="2:8" ht="47.25" x14ac:dyDescent="0.25">
      <c r="B46" s="129" t="s">
        <v>86</v>
      </c>
      <c r="C46" s="165">
        <v>50400</v>
      </c>
      <c r="D46" s="128"/>
      <c r="E46" s="156">
        <f>_xlfn.CEILING.MATH(C46*(1+(VLOOKUP($D$14-31,'Índice FACPCE'!$A$5:$G$20,6,FALSE))),50)</f>
        <v>58700</v>
      </c>
      <c r="F46" s="125"/>
      <c r="G46" s="125"/>
      <c r="H46" s="124"/>
    </row>
    <row r="47" spans="2:8" ht="25.5" customHeight="1" x14ac:dyDescent="0.25">
      <c r="B47" s="127" t="s">
        <v>85</v>
      </c>
      <c r="C47" s="164">
        <v>70000</v>
      </c>
      <c r="D47" s="126"/>
      <c r="E47" s="155">
        <f>_xlfn.CEILING.MATH(C47*(1+(VLOOKUP($D$14-31,'Índice FACPCE'!$A$5:$G$20,6,FALSE))),50)</f>
        <v>81500</v>
      </c>
      <c r="F47" s="125"/>
      <c r="G47" s="125"/>
      <c r="H47" s="124"/>
    </row>
    <row r="48" spans="2:8" ht="15.75" x14ac:dyDescent="0.25">
      <c r="B48" s="124"/>
      <c r="C48" s="161"/>
      <c r="D48" s="137"/>
      <c r="E48" s="152"/>
      <c r="F48" s="125"/>
      <c r="G48" s="125"/>
      <c r="H48" s="124"/>
    </row>
    <row r="49" spans="2:8" ht="15.75" x14ac:dyDescent="0.25">
      <c r="B49" s="353" t="s">
        <v>126</v>
      </c>
      <c r="C49" s="353"/>
      <c r="D49" s="353"/>
      <c r="E49" s="353"/>
      <c r="F49" s="353"/>
      <c r="G49" s="353"/>
      <c r="H49" s="353"/>
    </row>
    <row r="50" spans="2:8" ht="15.75" x14ac:dyDescent="0.25">
      <c r="B50" s="348" t="s">
        <v>125</v>
      </c>
      <c r="C50" s="348"/>
      <c r="D50" s="348"/>
      <c r="E50" s="348"/>
      <c r="F50" s="348"/>
      <c r="G50" s="348"/>
      <c r="H50" s="348"/>
    </row>
    <row r="51" spans="2:8" ht="15.75" x14ac:dyDescent="0.25">
      <c r="B51" s="348" t="s">
        <v>124</v>
      </c>
      <c r="C51" s="348"/>
      <c r="D51" s="348"/>
      <c r="E51" s="348"/>
      <c r="F51" s="348"/>
      <c r="G51" s="348"/>
      <c r="H51" s="348"/>
    </row>
    <row r="52" spans="2:8" ht="15.75" x14ac:dyDescent="0.25">
      <c r="B52" s="348" t="s">
        <v>123</v>
      </c>
      <c r="C52" s="348"/>
      <c r="D52" s="348"/>
      <c r="E52" s="348"/>
      <c r="F52" s="348"/>
      <c r="G52" s="348"/>
      <c r="H52" s="348"/>
    </row>
    <row r="53" spans="2:8" ht="15.75" x14ac:dyDescent="0.25">
      <c r="B53" s="348" t="s">
        <v>122</v>
      </c>
      <c r="C53" s="348"/>
      <c r="D53" s="348"/>
      <c r="E53" s="348"/>
      <c r="F53" s="348"/>
      <c r="G53" s="348"/>
      <c r="H53" s="348"/>
    </row>
    <row r="54" spans="2:8" ht="15.75" x14ac:dyDescent="0.25">
      <c r="B54" s="348" t="s">
        <v>121</v>
      </c>
      <c r="C54" s="348"/>
      <c r="D54" s="348"/>
      <c r="E54" s="348"/>
      <c r="F54" s="348"/>
      <c r="G54" s="348"/>
      <c r="H54" s="348"/>
    </row>
    <row r="55" spans="2:8" ht="15.75" x14ac:dyDescent="0.25">
      <c r="B55" s="348" t="s">
        <v>120</v>
      </c>
      <c r="C55" s="348"/>
      <c r="D55" s="348"/>
      <c r="E55" s="348"/>
      <c r="F55" s="348"/>
      <c r="G55" s="348"/>
      <c r="H55" s="348"/>
    </row>
    <row r="56" spans="2:8" ht="15.75" x14ac:dyDescent="0.25">
      <c r="B56" s="348" t="s">
        <v>119</v>
      </c>
      <c r="C56" s="348"/>
      <c r="D56" s="348"/>
      <c r="E56" s="348"/>
      <c r="F56" s="348"/>
      <c r="G56" s="348"/>
      <c r="H56" s="348"/>
    </row>
    <row r="57" spans="2:8" ht="15.75" x14ac:dyDescent="0.25">
      <c r="B57" s="348" t="s">
        <v>118</v>
      </c>
      <c r="C57" s="348"/>
      <c r="D57" s="348"/>
      <c r="E57" s="348"/>
      <c r="F57" s="348"/>
      <c r="G57" s="348"/>
      <c r="H57" s="348"/>
    </row>
    <row r="58" spans="2:8" ht="15.75" x14ac:dyDescent="0.25">
      <c r="B58" s="124"/>
      <c r="C58" s="149" t="s">
        <v>96</v>
      </c>
      <c r="D58" s="171">
        <f>+INICIO!$C$26</f>
        <v>44927</v>
      </c>
      <c r="E58" s="149" t="s">
        <v>95</v>
      </c>
      <c r="F58" s="125"/>
      <c r="G58" s="125"/>
      <c r="H58" s="124"/>
    </row>
    <row r="59" spans="2:8" ht="31.5" x14ac:dyDescent="0.25">
      <c r="B59" s="134" t="s">
        <v>94</v>
      </c>
      <c r="C59" s="166"/>
      <c r="D59" s="132"/>
      <c r="E59" s="158"/>
      <c r="F59" s="125"/>
      <c r="G59" s="125"/>
      <c r="H59" s="124"/>
    </row>
    <row r="60" spans="2:8" ht="31.5" x14ac:dyDescent="0.25">
      <c r="B60" s="129" t="s">
        <v>88</v>
      </c>
      <c r="C60" s="168">
        <v>46200</v>
      </c>
      <c r="D60" s="128"/>
      <c r="E60" s="159">
        <f>_xlfn.CEILING.MATH(C60*(1+(VLOOKUP($D$14-31,'Índice FACPCE'!$A$5:$G$20,6,FALSE))),50)</f>
        <v>53800</v>
      </c>
      <c r="F60" s="125"/>
      <c r="G60" s="125"/>
      <c r="H60" s="124"/>
    </row>
    <row r="61" spans="2:8" ht="18.75" customHeight="1" x14ac:dyDescent="0.25">
      <c r="B61" s="134" t="s">
        <v>93</v>
      </c>
      <c r="C61" s="166"/>
      <c r="D61" s="128"/>
      <c r="E61" s="154"/>
      <c r="F61" s="125"/>
      <c r="G61" s="125"/>
      <c r="H61" s="124"/>
    </row>
    <row r="62" spans="2:8" ht="31.5" x14ac:dyDescent="0.25">
      <c r="B62" s="129" t="s">
        <v>92</v>
      </c>
      <c r="C62" s="168"/>
      <c r="D62" s="128"/>
      <c r="E62" s="148"/>
      <c r="F62" s="125"/>
      <c r="G62" s="125"/>
      <c r="H62" s="124"/>
    </row>
    <row r="63" spans="2:8" ht="21" customHeight="1" x14ac:dyDescent="0.25">
      <c r="B63" s="130" t="s">
        <v>91</v>
      </c>
      <c r="C63" s="168">
        <v>9100</v>
      </c>
      <c r="D63" s="128"/>
      <c r="E63" s="148">
        <f>_xlfn.CEILING.MATH(C63*(1+(VLOOKUP($D$14-31,'Índice FACPCE'!$A$5:$G$20,6,FALSE))),50)</f>
        <v>10600</v>
      </c>
      <c r="F63" s="125"/>
      <c r="G63" s="125"/>
      <c r="H63" s="124"/>
    </row>
    <row r="64" spans="2:8" ht="21" customHeight="1" x14ac:dyDescent="0.25">
      <c r="B64" s="127" t="s">
        <v>90</v>
      </c>
      <c r="C64" s="169">
        <v>18900</v>
      </c>
      <c r="D64" s="128"/>
      <c r="E64" s="155">
        <f>_xlfn.CEILING.MATH(C64*(1+(VLOOKUP($D$14-31,'Índice FACPCE'!$A$5:$G$20,6,FALSE))),50)</f>
        <v>22000</v>
      </c>
      <c r="F64" s="125"/>
      <c r="G64" s="125"/>
      <c r="H64" s="124"/>
    </row>
    <row r="65" spans="2:8" ht="18.75" customHeight="1" x14ac:dyDescent="0.25">
      <c r="B65" s="133" t="s">
        <v>89</v>
      </c>
      <c r="C65" s="166"/>
      <c r="D65" s="128"/>
      <c r="E65" s="154"/>
      <c r="F65" s="125"/>
      <c r="G65" s="125"/>
      <c r="H65" s="124"/>
    </row>
    <row r="66" spans="2:8" ht="31.5" x14ac:dyDescent="0.25">
      <c r="B66" s="131" t="s">
        <v>88</v>
      </c>
      <c r="C66" s="168"/>
      <c r="D66" s="128"/>
      <c r="E66" s="148"/>
      <c r="F66" s="125"/>
      <c r="G66" s="125"/>
      <c r="H66" s="124"/>
    </row>
    <row r="67" spans="2:8" ht="15.75" x14ac:dyDescent="0.25">
      <c r="B67" s="130" t="s">
        <v>87</v>
      </c>
      <c r="C67" s="168">
        <v>184800</v>
      </c>
      <c r="D67" s="128"/>
      <c r="E67" s="148">
        <f>_xlfn.CEILING.MATH(C67*(1+(VLOOKUP($D$14-31,'Índice FACPCE'!$A$5:$G$20,6,FALSE))),50)</f>
        <v>215100</v>
      </c>
      <c r="F67" s="125"/>
      <c r="G67" s="125"/>
      <c r="H67" s="124"/>
    </row>
    <row r="68" spans="2:8" ht="47.25" x14ac:dyDescent="0.25">
      <c r="B68" s="129" t="s">
        <v>86</v>
      </c>
      <c r="C68" s="170">
        <v>46200</v>
      </c>
      <c r="D68" s="128"/>
      <c r="E68" s="156">
        <f>_xlfn.CEILING.MATH(C68*(1+(VLOOKUP($D$14-31,'Índice FACPCE'!$A$5:$G$20,6,FALSE))),50)</f>
        <v>53800</v>
      </c>
      <c r="F68" s="125"/>
      <c r="G68" s="125"/>
      <c r="H68" s="124"/>
    </row>
    <row r="69" spans="2:8" ht="24.75" customHeight="1" x14ac:dyDescent="0.25">
      <c r="B69" s="127" t="s">
        <v>85</v>
      </c>
      <c r="C69" s="169">
        <v>70000</v>
      </c>
      <c r="D69" s="126"/>
      <c r="E69" s="155">
        <f>_xlfn.CEILING.MATH(C69*(1+(VLOOKUP($D$14-31,'Índice FACPCE'!$A$5:$G$20,6,FALSE))),50)</f>
        <v>81500</v>
      </c>
      <c r="F69" s="125"/>
      <c r="G69" s="125"/>
      <c r="H69" s="124"/>
    </row>
    <row r="70" spans="2:8" ht="15.75" x14ac:dyDescent="0.25">
      <c r="B70" s="124"/>
      <c r="C70" s="161"/>
      <c r="D70" s="137"/>
      <c r="E70" s="152"/>
      <c r="F70" s="125"/>
      <c r="G70" s="125"/>
      <c r="H70" s="124"/>
    </row>
    <row r="71" spans="2:8" ht="15.75" x14ac:dyDescent="0.25">
      <c r="B71" s="353" t="s">
        <v>117</v>
      </c>
      <c r="C71" s="353"/>
      <c r="D71" s="353"/>
      <c r="E71" s="353"/>
      <c r="F71" s="353"/>
      <c r="G71" s="353"/>
      <c r="H71" s="353"/>
    </row>
    <row r="72" spans="2:8" ht="15.75" x14ac:dyDescent="0.25">
      <c r="B72" s="348" t="s">
        <v>116</v>
      </c>
      <c r="C72" s="348"/>
      <c r="D72" s="348"/>
      <c r="E72" s="348"/>
      <c r="F72" s="348"/>
      <c r="G72" s="348"/>
      <c r="H72" s="348"/>
    </row>
    <row r="73" spans="2:8" ht="15.75" x14ac:dyDescent="0.25">
      <c r="B73" s="348" t="s">
        <v>115</v>
      </c>
      <c r="C73" s="348"/>
      <c r="D73" s="348"/>
      <c r="E73" s="348"/>
      <c r="F73" s="348"/>
      <c r="G73" s="348"/>
      <c r="H73" s="348"/>
    </row>
    <row r="74" spans="2:8" ht="15.75" x14ac:dyDescent="0.25">
      <c r="B74" s="348" t="s">
        <v>114</v>
      </c>
      <c r="C74" s="348"/>
      <c r="D74" s="348"/>
      <c r="E74" s="348"/>
      <c r="F74" s="348"/>
      <c r="G74" s="348"/>
      <c r="H74" s="348"/>
    </row>
    <row r="75" spans="2:8" ht="15.75" x14ac:dyDescent="0.25">
      <c r="B75" s="348" t="s">
        <v>113</v>
      </c>
      <c r="C75" s="348"/>
      <c r="D75" s="348"/>
      <c r="E75" s="348"/>
      <c r="F75" s="348"/>
      <c r="G75" s="348"/>
      <c r="H75" s="348"/>
    </row>
    <row r="76" spans="2:8" ht="15.75" x14ac:dyDescent="0.25">
      <c r="B76" s="348" t="s">
        <v>112</v>
      </c>
      <c r="C76" s="348"/>
      <c r="D76" s="348"/>
      <c r="E76" s="348"/>
      <c r="F76" s="348"/>
      <c r="G76" s="348"/>
      <c r="H76" s="348"/>
    </row>
    <row r="77" spans="2:8" ht="15.75" x14ac:dyDescent="0.25">
      <c r="B77" s="348" t="s">
        <v>111</v>
      </c>
      <c r="C77" s="348"/>
      <c r="D77" s="348"/>
      <c r="E77" s="348"/>
      <c r="F77" s="348"/>
      <c r="G77" s="348"/>
      <c r="H77" s="348"/>
    </row>
    <row r="78" spans="2:8" ht="15.75" x14ac:dyDescent="0.25">
      <c r="B78" s="124"/>
      <c r="C78" s="352"/>
      <c r="D78" s="352"/>
      <c r="E78" s="152"/>
      <c r="F78" s="353"/>
      <c r="G78" s="353"/>
      <c r="H78" s="353"/>
    </row>
    <row r="79" spans="2:8" ht="15.75" x14ac:dyDescent="0.25">
      <c r="B79" s="124"/>
      <c r="C79" s="150" t="s">
        <v>96</v>
      </c>
      <c r="D79" s="171">
        <f>+INICIO!$C$26</f>
        <v>44927</v>
      </c>
      <c r="E79" s="150" t="s">
        <v>95</v>
      </c>
      <c r="F79" s="136"/>
      <c r="G79" s="136"/>
      <c r="H79" s="136"/>
    </row>
    <row r="80" spans="2:8" ht="29.25" customHeight="1" x14ac:dyDescent="0.25">
      <c r="B80" s="134" t="s">
        <v>94</v>
      </c>
      <c r="C80" s="166"/>
      <c r="D80" s="132"/>
      <c r="E80" s="154"/>
      <c r="F80" s="125"/>
      <c r="G80" s="125"/>
      <c r="H80" s="124"/>
    </row>
    <row r="81" spans="2:8" ht="31.5" x14ac:dyDescent="0.25">
      <c r="B81" s="135" t="s">
        <v>88</v>
      </c>
      <c r="C81" s="169">
        <v>37800</v>
      </c>
      <c r="D81" s="128"/>
      <c r="E81" s="155">
        <f>_xlfn.CEILING.MATH(C81*(1+(VLOOKUP($D$14-31,'Índice FACPCE'!$A$5:$G$20,6,FALSE))),50)</f>
        <v>44000</v>
      </c>
      <c r="F81" s="125"/>
      <c r="G81" s="125"/>
      <c r="H81" s="124"/>
    </row>
    <row r="82" spans="2:8" ht="18.75" customHeight="1" x14ac:dyDescent="0.25">
      <c r="B82" s="134" t="s">
        <v>93</v>
      </c>
      <c r="C82" s="166"/>
      <c r="D82" s="128"/>
      <c r="E82" s="154"/>
      <c r="F82" s="125"/>
      <c r="G82" s="125"/>
      <c r="H82" s="124"/>
    </row>
    <row r="83" spans="2:8" ht="31.5" x14ac:dyDescent="0.25">
      <c r="B83" s="129" t="s">
        <v>92</v>
      </c>
      <c r="C83" s="168"/>
      <c r="D83" s="128"/>
      <c r="E83" s="148"/>
      <c r="F83" s="125"/>
      <c r="G83" s="125"/>
      <c r="H83" s="124"/>
    </row>
    <row r="84" spans="2:8" ht="23.25" customHeight="1" x14ac:dyDescent="0.25">
      <c r="B84" s="130" t="s">
        <v>91</v>
      </c>
      <c r="C84" s="168">
        <v>7700</v>
      </c>
      <c r="D84" s="128"/>
      <c r="E84" s="148">
        <f>_xlfn.CEILING.MATH(C84*(1+(VLOOKUP($D$14-31,'Índice FACPCE'!$A$5:$G$20,6,FALSE))),50)</f>
        <v>9000</v>
      </c>
      <c r="F84" s="125"/>
      <c r="G84" s="125"/>
      <c r="H84" s="124"/>
    </row>
    <row r="85" spans="2:8" ht="23.25" customHeight="1" x14ac:dyDescent="0.25">
      <c r="B85" s="127" t="s">
        <v>90</v>
      </c>
      <c r="C85" s="169">
        <v>15400</v>
      </c>
      <c r="D85" s="128"/>
      <c r="E85" s="155"/>
      <c r="F85" s="125"/>
      <c r="G85" s="125"/>
      <c r="H85" s="124"/>
    </row>
    <row r="86" spans="2:8" ht="19.5" customHeight="1" x14ac:dyDescent="0.25">
      <c r="B86" s="133" t="s">
        <v>89</v>
      </c>
      <c r="C86" s="166"/>
      <c r="D86" s="128"/>
      <c r="E86" s="154"/>
      <c r="F86" s="125"/>
      <c r="G86" s="125"/>
      <c r="H86" s="124"/>
    </row>
    <row r="87" spans="2:8" ht="31.5" x14ac:dyDescent="0.25">
      <c r="B87" s="131" t="s">
        <v>88</v>
      </c>
      <c r="C87" s="168"/>
      <c r="D87" s="128"/>
      <c r="E87" s="148"/>
      <c r="F87" s="125"/>
      <c r="G87" s="125"/>
      <c r="H87" s="124"/>
    </row>
    <row r="88" spans="2:8" ht="20.25" customHeight="1" x14ac:dyDescent="0.25">
      <c r="B88" s="130" t="s">
        <v>87</v>
      </c>
      <c r="C88" s="168">
        <v>150500</v>
      </c>
      <c r="D88" s="128"/>
      <c r="E88" s="148">
        <f>_xlfn.CEILING.MATH(C88*(1+(VLOOKUP($D$14-31,'Índice FACPCE'!$A$5:$G$20,6,FALSE))),50)</f>
        <v>175200</v>
      </c>
      <c r="F88" s="125"/>
      <c r="G88" s="125"/>
      <c r="H88" s="124"/>
    </row>
    <row r="89" spans="2:8" ht="47.25" x14ac:dyDescent="0.25">
      <c r="B89" s="129" t="s">
        <v>86</v>
      </c>
      <c r="C89" s="170">
        <v>37800</v>
      </c>
      <c r="D89" s="128"/>
      <c r="E89" s="156">
        <f>_xlfn.CEILING.MATH(C89*(1+(VLOOKUP($D$14-31,'Índice FACPCE'!$A$5:$G$20,6,FALSE))),50)</f>
        <v>44000</v>
      </c>
      <c r="F89" s="125"/>
      <c r="G89" s="125"/>
      <c r="H89" s="124"/>
    </row>
    <row r="90" spans="2:8" ht="27.75" customHeight="1" x14ac:dyDescent="0.25">
      <c r="B90" s="127" t="s">
        <v>85</v>
      </c>
      <c r="C90" s="169">
        <v>70000</v>
      </c>
      <c r="D90" s="126"/>
      <c r="E90" s="155">
        <f>_xlfn.CEILING.MATH(C90*(1+(VLOOKUP($D$14-31,'Índice FACPCE'!$A$5:$G$20,6,FALSE))),50)</f>
        <v>81500</v>
      </c>
      <c r="F90" s="125"/>
      <c r="G90" s="125"/>
      <c r="H90" s="124"/>
    </row>
    <row r="91" spans="2:8" ht="15.75" x14ac:dyDescent="0.25">
      <c r="B91" s="124"/>
      <c r="C91" s="161"/>
      <c r="D91" s="137"/>
      <c r="E91" s="152"/>
      <c r="F91" s="125"/>
      <c r="G91" s="125"/>
      <c r="H91" s="124"/>
    </row>
    <row r="92" spans="2:8" ht="15.75" x14ac:dyDescent="0.25">
      <c r="B92" s="353" t="s">
        <v>110</v>
      </c>
      <c r="C92" s="353"/>
      <c r="D92" s="353"/>
      <c r="E92" s="353"/>
      <c r="F92" s="353"/>
      <c r="G92" s="353"/>
      <c r="H92" s="353"/>
    </row>
    <row r="93" spans="2:8" ht="15.75" x14ac:dyDescent="0.25">
      <c r="B93" s="348" t="s">
        <v>109</v>
      </c>
      <c r="C93" s="348"/>
      <c r="D93" s="348"/>
      <c r="E93" s="348"/>
      <c r="F93" s="348"/>
      <c r="G93" s="348"/>
      <c r="H93" s="348"/>
    </row>
    <row r="94" spans="2:8" ht="15.75" x14ac:dyDescent="0.25">
      <c r="B94" s="349" t="s">
        <v>108</v>
      </c>
      <c r="C94" s="349"/>
      <c r="D94" s="349"/>
      <c r="E94" s="349"/>
      <c r="F94" s="349"/>
      <c r="G94" s="349"/>
      <c r="H94" s="349"/>
    </row>
    <row r="95" spans="2:8" ht="15.75" x14ac:dyDescent="0.25">
      <c r="B95" s="348" t="s">
        <v>107</v>
      </c>
      <c r="C95" s="348"/>
      <c r="D95" s="348"/>
      <c r="E95" s="348"/>
      <c r="F95" s="348"/>
      <c r="G95" s="348"/>
      <c r="H95" s="348"/>
    </row>
    <row r="96" spans="2:8" ht="15.75" x14ac:dyDescent="0.25">
      <c r="B96" s="348" t="s">
        <v>106</v>
      </c>
      <c r="C96" s="348"/>
      <c r="D96" s="348"/>
      <c r="E96" s="348"/>
      <c r="F96" s="348"/>
      <c r="G96" s="348"/>
      <c r="H96" s="348"/>
    </row>
    <row r="97" spans="2:8" ht="15.75" x14ac:dyDescent="0.25">
      <c r="B97" s="348" t="s">
        <v>105</v>
      </c>
      <c r="C97" s="348"/>
      <c r="D97" s="348"/>
      <c r="E97" s="348"/>
      <c r="F97" s="348"/>
      <c r="G97" s="348"/>
      <c r="H97" s="348"/>
    </row>
    <row r="98" spans="2:8" ht="15.75" x14ac:dyDescent="0.25">
      <c r="B98" s="348" t="s">
        <v>104</v>
      </c>
      <c r="C98" s="348"/>
      <c r="D98" s="348"/>
      <c r="E98" s="348"/>
      <c r="F98" s="348"/>
      <c r="G98" s="348"/>
      <c r="H98" s="348"/>
    </row>
    <row r="99" spans="2:8" ht="15.75" x14ac:dyDescent="0.25">
      <c r="B99" s="348" t="s">
        <v>103</v>
      </c>
      <c r="C99" s="348"/>
      <c r="D99" s="348"/>
      <c r="E99" s="348"/>
      <c r="F99" s="348"/>
      <c r="G99" s="348"/>
      <c r="H99" s="348"/>
    </row>
    <row r="100" spans="2:8" ht="15.75" x14ac:dyDescent="0.25">
      <c r="B100" s="348" t="s">
        <v>102</v>
      </c>
      <c r="C100" s="348"/>
      <c r="D100" s="348"/>
      <c r="E100" s="348"/>
      <c r="F100" s="348"/>
      <c r="G100" s="348"/>
      <c r="H100" s="348"/>
    </row>
    <row r="101" spans="2:8" ht="15.75" x14ac:dyDescent="0.25">
      <c r="B101" s="124"/>
      <c r="C101" s="352"/>
      <c r="D101" s="352"/>
      <c r="E101" s="152"/>
      <c r="F101" s="353"/>
      <c r="G101" s="353"/>
      <c r="H101" s="353"/>
    </row>
    <row r="102" spans="2:8" ht="15.75" x14ac:dyDescent="0.25">
      <c r="B102" s="124"/>
      <c r="C102" s="150" t="s">
        <v>96</v>
      </c>
      <c r="D102" s="171">
        <f>+INICIO!$C$26</f>
        <v>44927</v>
      </c>
      <c r="E102" s="150" t="s">
        <v>95</v>
      </c>
      <c r="F102" s="136"/>
      <c r="G102" s="136"/>
      <c r="H102" s="136"/>
    </row>
    <row r="103" spans="2:8" ht="33" customHeight="1" x14ac:dyDescent="0.25">
      <c r="B103" s="134" t="s">
        <v>94</v>
      </c>
      <c r="C103" s="166"/>
      <c r="D103" s="132"/>
      <c r="E103" s="154"/>
      <c r="F103" s="125"/>
      <c r="G103" s="125"/>
      <c r="H103" s="124"/>
    </row>
    <row r="104" spans="2:8" ht="36" customHeight="1" x14ac:dyDescent="0.25">
      <c r="B104" s="135" t="s">
        <v>88</v>
      </c>
      <c r="C104" s="167">
        <v>39900</v>
      </c>
      <c r="D104" s="128"/>
      <c r="E104" s="157">
        <f>_xlfn.CEILING.MATH(C104*(1+(VLOOKUP($D$14-31,'Índice FACPCE'!$A$5:$G$20,6,FALSE))),50)</f>
        <v>46450</v>
      </c>
      <c r="F104" s="125"/>
      <c r="G104" s="125"/>
      <c r="H104" s="124"/>
    </row>
    <row r="105" spans="2:8" ht="21.75" customHeight="1" x14ac:dyDescent="0.25">
      <c r="B105" s="134" t="s">
        <v>93</v>
      </c>
      <c r="C105" s="166"/>
      <c r="D105" s="128"/>
      <c r="E105" s="154"/>
      <c r="F105" s="125"/>
      <c r="G105" s="125"/>
      <c r="H105" s="124"/>
    </row>
    <row r="106" spans="2:8" ht="34.5" customHeight="1" x14ac:dyDescent="0.25">
      <c r="B106" s="129" t="s">
        <v>92</v>
      </c>
      <c r="C106" s="168"/>
      <c r="D106" s="128"/>
      <c r="E106" s="148"/>
      <c r="F106" s="125"/>
      <c r="G106" s="125"/>
      <c r="H106" s="124"/>
    </row>
    <row r="107" spans="2:8" ht="21" customHeight="1" x14ac:dyDescent="0.25">
      <c r="B107" s="130" t="s">
        <v>91</v>
      </c>
      <c r="C107" s="168">
        <v>7700</v>
      </c>
      <c r="D107" s="128"/>
      <c r="E107" s="148">
        <f>_xlfn.CEILING.MATH(C107*(1+(VLOOKUP($D$14-31,'Índice FACPCE'!$A$5:$G$20,6,FALSE))),50)</f>
        <v>9000</v>
      </c>
      <c r="F107" s="125"/>
      <c r="G107" s="125"/>
      <c r="H107" s="124"/>
    </row>
    <row r="108" spans="2:8" ht="20.25" customHeight="1" x14ac:dyDescent="0.25">
      <c r="B108" s="127" t="s">
        <v>90</v>
      </c>
      <c r="C108" s="169">
        <v>16100</v>
      </c>
      <c r="D108" s="128"/>
      <c r="E108" s="155">
        <f>_xlfn.CEILING.MATH(C108*(1+(VLOOKUP($D$14-31,'Índice FACPCE'!$A$5:$G$20,6,FALSE))),50)</f>
        <v>18750</v>
      </c>
      <c r="F108" s="125"/>
      <c r="G108" s="125"/>
      <c r="H108" s="124"/>
    </row>
    <row r="109" spans="2:8" ht="21.75" customHeight="1" x14ac:dyDescent="0.25">
      <c r="B109" s="133" t="s">
        <v>89</v>
      </c>
      <c r="C109" s="166"/>
      <c r="D109" s="128"/>
      <c r="E109" s="154"/>
      <c r="F109" s="125"/>
      <c r="G109" s="125"/>
      <c r="H109" s="124"/>
    </row>
    <row r="110" spans="2:8" ht="33" customHeight="1" x14ac:dyDescent="0.25">
      <c r="B110" s="131" t="s">
        <v>88</v>
      </c>
      <c r="C110" s="168"/>
      <c r="D110" s="128"/>
      <c r="E110" s="148"/>
      <c r="F110" s="125"/>
      <c r="G110" s="125"/>
      <c r="H110" s="124"/>
    </row>
    <row r="111" spans="2:8" ht="20.25" customHeight="1" x14ac:dyDescent="0.25">
      <c r="B111" s="130" t="s">
        <v>87</v>
      </c>
      <c r="C111" s="170">
        <v>159600</v>
      </c>
      <c r="D111" s="128"/>
      <c r="E111" s="148">
        <f>_xlfn.CEILING.MATH(C111*(1+(VLOOKUP($D$14-31,'Índice FACPCE'!$A$5:$G$20,6,FALSE))),50)</f>
        <v>185800</v>
      </c>
      <c r="F111" s="125"/>
      <c r="G111" s="125"/>
      <c r="H111" s="124"/>
    </row>
    <row r="112" spans="2:8" ht="48.75" customHeight="1" x14ac:dyDescent="0.25">
      <c r="B112" s="135" t="s">
        <v>86</v>
      </c>
      <c r="C112" s="167">
        <v>39900</v>
      </c>
      <c r="D112" s="128"/>
      <c r="E112" s="157">
        <f>_xlfn.CEILING.MATH(C112*(1+(VLOOKUP($D$14-31,'Índice FACPCE'!$A$5:$G$20,6,FALSE))),50)</f>
        <v>46450</v>
      </c>
      <c r="F112" s="125"/>
      <c r="G112" s="125"/>
      <c r="H112" s="124"/>
    </row>
    <row r="113" spans="2:8" ht="23.25" customHeight="1" x14ac:dyDescent="0.25">
      <c r="B113" s="133" t="s">
        <v>101</v>
      </c>
      <c r="C113" s="166"/>
      <c r="D113" s="130"/>
      <c r="E113" s="160"/>
      <c r="F113" s="125"/>
      <c r="G113" s="125"/>
      <c r="H113" s="124"/>
    </row>
    <row r="114" spans="2:8" ht="36.75" customHeight="1" x14ac:dyDescent="0.25">
      <c r="B114" s="129" t="s">
        <v>100</v>
      </c>
      <c r="C114" s="170">
        <v>280000</v>
      </c>
      <c r="D114" s="128"/>
      <c r="E114" s="148">
        <f>_xlfn.CEILING.MATH(C114*(1+(VLOOKUP($D$14-31,'Índice FACPCE'!$A$5:$G$20,6,FALSE))),50)</f>
        <v>325900</v>
      </c>
      <c r="F114" s="125"/>
      <c r="G114" s="125"/>
      <c r="H114" s="124"/>
    </row>
    <row r="115" spans="2:8" ht="34.5" customHeight="1" x14ac:dyDescent="0.25">
      <c r="B115" s="135" t="s">
        <v>99</v>
      </c>
      <c r="C115" s="167">
        <v>70000</v>
      </c>
      <c r="D115" s="126"/>
      <c r="E115" s="155">
        <f>_xlfn.CEILING.MATH(C115*(1+(VLOOKUP($D$14-31,'Índice FACPCE'!$A$5:$G$20,6,FALSE))),50)</f>
        <v>81500</v>
      </c>
      <c r="F115" s="125"/>
      <c r="G115" s="125"/>
      <c r="H115" s="124"/>
    </row>
    <row r="116" spans="2:8" ht="15.75" x14ac:dyDescent="0.25">
      <c r="B116" s="124"/>
      <c r="C116" s="161"/>
      <c r="D116" s="137"/>
      <c r="E116" s="152"/>
      <c r="F116" s="125"/>
      <c r="G116" s="125"/>
      <c r="H116" s="124"/>
    </row>
    <row r="117" spans="2:8" ht="26.25" customHeight="1" x14ac:dyDescent="0.25">
      <c r="B117" s="138" t="s">
        <v>98</v>
      </c>
      <c r="C117" s="161"/>
      <c r="D117" s="137"/>
      <c r="E117" s="152"/>
      <c r="F117" s="125"/>
      <c r="G117" s="125"/>
      <c r="H117" s="124"/>
    </row>
    <row r="118" spans="2:8" ht="33.75" customHeight="1" x14ac:dyDescent="0.25">
      <c r="B118" s="349" t="s">
        <v>97</v>
      </c>
      <c r="C118" s="349"/>
      <c r="D118" s="349"/>
      <c r="E118" s="349"/>
      <c r="F118" s="349"/>
      <c r="G118" s="349"/>
      <c r="H118" s="349"/>
    </row>
    <row r="119" spans="2:8" ht="15.75" x14ac:dyDescent="0.25">
      <c r="B119" s="124"/>
      <c r="C119" s="150" t="s">
        <v>96</v>
      </c>
      <c r="D119" s="171">
        <f>+INICIO!$C$26</f>
        <v>44927</v>
      </c>
      <c r="E119" s="150" t="s">
        <v>95</v>
      </c>
      <c r="F119" s="136"/>
      <c r="G119" s="136"/>
      <c r="H119" s="136"/>
    </row>
    <row r="120" spans="2:8" ht="30" customHeight="1" x14ac:dyDescent="0.25">
      <c r="B120" s="134" t="s">
        <v>94</v>
      </c>
      <c r="C120" s="166"/>
      <c r="D120" s="132"/>
      <c r="E120" s="154"/>
      <c r="F120" s="125"/>
      <c r="G120" s="125"/>
      <c r="H120" s="124"/>
    </row>
    <row r="121" spans="2:8" ht="33" customHeight="1" x14ac:dyDescent="0.25">
      <c r="B121" s="135" t="s">
        <v>88</v>
      </c>
      <c r="C121" s="167">
        <v>39900</v>
      </c>
      <c r="D121" s="128"/>
      <c r="E121" s="155">
        <f>_xlfn.CEILING.MATH(C121*(1+(VLOOKUP($D$14-31,'Índice FACPCE'!$A$5:$G$20,6,FALSE))),50)</f>
        <v>46450</v>
      </c>
      <c r="F121" s="125"/>
      <c r="G121" s="125"/>
      <c r="H121" s="124"/>
    </row>
    <row r="122" spans="2:8" ht="21.75" customHeight="1" x14ac:dyDescent="0.25">
      <c r="B122" s="134" t="s">
        <v>93</v>
      </c>
      <c r="C122" s="166"/>
      <c r="D122" s="128"/>
      <c r="E122" s="154"/>
      <c r="F122" s="125"/>
      <c r="G122" s="125"/>
      <c r="H122" s="124"/>
    </row>
    <row r="123" spans="2:8" ht="30.75" customHeight="1" x14ac:dyDescent="0.25">
      <c r="B123" s="129" t="s">
        <v>92</v>
      </c>
      <c r="C123" s="168"/>
      <c r="D123" s="128"/>
      <c r="E123" s="148"/>
      <c r="F123" s="125"/>
      <c r="G123" s="125"/>
      <c r="H123" s="124"/>
    </row>
    <row r="124" spans="2:8" ht="15.75" customHeight="1" x14ac:dyDescent="0.25">
      <c r="B124" s="130" t="s">
        <v>91</v>
      </c>
      <c r="C124" s="168">
        <v>7700</v>
      </c>
      <c r="D124" s="128"/>
      <c r="E124" s="148">
        <f>_xlfn.CEILING.MATH(C124*(1+(VLOOKUP($D$14-31,'Índice FACPCE'!$A$5:$G$20,6,FALSE))),50)</f>
        <v>9000</v>
      </c>
      <c r="F124" s="125"/>
      <c r="G124" s="125"/>
      <c r="H124" s="124"/>
    </row>
    <row r="125" spans="2:8" ht="19.5" customHeight="1" x14ac:dyDescent="0.25">
      <c r="B125" s="127" t="s">
        <v>90</v>
      </c>
      <c r="C125" s="169">
        <v>16100</v>
      </c>
      <c r="D125" s="128"/>
      <c r="E125" s="155">
        <f>_xlfn.CEILING.MATH(C125*(1+(VLOOKUP($D$14-31,'Índice FACPCE'!$A$5:$G$20,6,FALSE))),50)</f>
        <v>18750</v>
      </c>
      <c r="F125" s="125"/>
      <c r="G125" s="125"/>
      <c r="H125" s="124"/>
    </row>
    <row r="126" spans="2:8" ht="18.75" customHeight="1" x14ac:dyDescent="0.25">
      <c r="B126" s="133" t="s">
        <v>89</v>
      </c>
      <c r="C126" s="166"/>
      <c r="D126" s="128"/>
      <c r="E126" s="154"/>
      <c r="F126" s="125"/>
      <c r="G126" s="125"/>
      <c r="H126" s="124"/>
    </row>
    <row r="127" spans="2:8" ht="31.5" x14ac:dyDescent="0.25">
      <c r="B127" s="131" t="s">
        <v>88</v>
      </c>
      <c r="C127" s="168"/>
      <c r="D127" s="128"/>
      <c r="E127" s="148"/>
      <c r="F127" s="125"/>
      <c r="G127" s="125"/>
      <c r="H127" s="124"/>
    </row>
    <row r="128" spans="2:8" ht="15.75" x14ac:dyDescent="0.25">
      <c r="B128" s="130" t="s">
        <v>87</v>
      </c>
      <c r="C128" s="168">
        <v>159600</v>
      </c>
      <c r="D128" s="128"/>
      <c r="E128" s="148">
        <f>_xlfn.CEILING.MATH(C128*(1+(VLOOKUP($D$14-31,'Índice FACPCE'!$A$5:$G$20,6,FALSE))),50)</f>
        <v>185800</v>
      </c>
      <c r="F128" s="125"/>
      <c r="G128" s="125"/>
      <c r="H128" s="124"/>
    </row>
    <row r="129" spans="2:8" ht="47.25" x14ac:dyDescent="0.25">
      <c r="B129" s="129" t="s">
        <v>86</v>
      </c>
      <c r="C129" s="170">
        <v>39900</v>
      </c>
      <c r="D129" s="128"/>
      <c r="E129" s="156">
        <f>_xlfn.CEILING.MATH(C129*(1+(VLOOKUP($D$14-31,'Índice FACPCE'!$A$5:$G$20,6,FALSE))),50)</f>
        <v>46450</v>
      </c>
      <c r="F129" s="125"/>
      <c r="G129" s="125"/>
      <c r="H129" s="124"/>
    </row>
    <row r="130" spans="2:8" ht="21.75" customHeight="1" x14ac:dyDescent="0.25">
      <c r="B130" s="127" t="s">
        <v>85</v>
      </c>
      <c r="C130" s="169">
        <v>70000</v>
      </c>
      <c r="D130" s="126"/>
      <c r="E130" s="155">
        <f>_xlfn.CEILING.MATH(C130*(1+(VLOOKUP($D$14-31,'Índice FACPCE'!$A$5:$G$20,6,FALSE))),50)</f>
        <v>81500</v>
      </c>
      <c r="F130" s="125"/>
      <c r="G130" s="125"/>
      <c r="H130" s="124"/>
    </row>
    <row r="131" spans="2:8" ht="15.75" x14ac:dyDescent="0.25">
      <c r="B131" s="124"/>
      <c r="C131" s="161"/>
      <c r="D131" s="124"/>
      <c r="E131" s="161"/>
      <c r="F131" s="125"/>
      <c r="G131" s="125"/>
      <c r="H131" s="124"/>
    </row>
    <row r="132" spans="2:8" ht="15.75" x14ac:dyDescent="0.25">
      <c r="B132" s="124"/>
      <c r="C132" s="161"/>
      <c r="D132" s="124"/>
      <c r="E132" s="161"/>
      <c r="F132" s="125"/>
      <c r="G132" s="125"/>
      <c r="H132" s="124"/>
    </row>
    <row r="133" spans="2:8" ht="15.75" x14ac:dyDescent="0.25">
      <c r="B133" s="124"/>
      <c r="C133" s="161"/>
      <c r="D133" s="124"/>
      <c r="E133" s="161"/>
      <c r="F133" s="125"/>
      <c r="G133" s="125"/>
      <c r="H133" s="124"/>
    </row>
    <row r="134" spans="2:8" ht="15.75" x14ac:dyDescent="0.25">
      <c r="B134" s="124"/>
      <c r="C134" s="161"/>
      <c r="D134" s="124"/>
      <c r="E134" s="161"/>
      <c r="F134" s="125"/>
      <c r="G134" s="125"/>
      <c r="H134" s="124"/>
    </row>
    <row r="135" spans="2:8" ht="15.75" x14ac:dyDescent="0.25">
      <c r="B135" s="124"/>
      <c r="C135" s="161"/>
      <c r="D135" s="124"/>
      <c r="E135" s="161"/>
      <c r="F135" s="125"/>
      <c r="G135" s="125"/>
      <c r="H135" s="124"/>
    </row>
    <row r="136" spans="2:8" ht="15.75" x14ac:dyDescent="0.25">
      <c r="B136" s="124"/>
      <c r="C136" s="161"/>
      <c r="D136" s="124"/>
      <c r="E136" s="161"/>
      <c r="F136" s="125"/>
      <c r="G136" s="125"/>
      <c r="H136" s="124"/>
    </row>
    <row r="137" spans="2:8" ht="15.75" x14ac:dyDescent="0.25">
      <c r="B137" s="124"/>
      <c r="C137" s="161"/>
      <c r="D137" s="124"/>
      <c r="E137" s="161"/>
      <c r="F137" s="125"/>
      <c r="G137" s="125"/>
      <c r="H137" s="124"/>
    </row>
    <row r="138" spans="2:8" ht="15.75" x14ac:dyDescent="0.25">
      <c r="B138" s="124"/>
      <c r="C138" s="161"/>
      <c r="D138" s="124"/>
      <c r="E138" s="161"/>
      <c r="F138" s="125"/>
      <c r="G138" s="125"/>
      <c r="H138" s="124"/>
    </row>
    <row r="139" spans="2:8" ht="15.75" x14ac:dyDescent="0.25">
      <c r="B139" s="124"/>
      <c r="C139" s="161"/>
      <c r="D139" s="124"/>
      <c r="E139" s="161"/>
      <c r="F139" s="125"/>
      <c r="G139" s="125"/>
      <c r="H139" s="124"/>
    </row>
    <row r="140" spans="2:8" ht="15.75" x14ac:dyDescent="0.25">
      <c r="B140" s="124"/>
      <c r="C140" s="161"/>
      <c r="D140" s="124"/>
      <c r="E140" s="161"/>
      <c r="F140" s="125"/>
      <c r="G140" s="125"/>
      <c r="H140" s="124"/>
    </row>
    <row r="141" spans="2:8" ht="15.75" x14ac:dyDescent="0.25">
      <c r="B141" s="124"/>
      <c r="C141" s="161"/>
      <c r="D141" s="124"/>
      <c r="E141" s="161"/>
      <c r="F141" s="125"/>
      <c r="G141" s="125"/>
      <c r="H141" s="124"/>
    </row>
    <row r="142" spans="2:8" ht="15.75" x14ac:dyDescent="0.25">
      <c r="B142" s="124"/>
      <c r="C142" s="161"/>
      <c r="D142" s="124"/>
      <c r="E142" s="161"/>
      <c r="F142" s="125"/>
      <c r="G142" s="125"/>
      <c r="H142" s="124"/>
    </row>
    <row r="143" spans="2:8" ht="15.75" x14ac:dyDescent="0.25">
      <c r="B143" s="124"/>
      <c r="C143" s="161"/>
      <c r="D143" s="124"/>
      <c r="E143" s="161"/>
      <c r="F143" s="125"/>
      <c r="G143" s="125"/>
      <c r="H143" s="124"/>
    </row>
    <row r="144" spans="2:8" ht="15.75" x14ac:dyDescent="0.25">
      <c r="B144" s="124"/>
      <c r="C144" s="161"/>
      <c r="D144" s="124"/>
      <c r="E144" s="161"/>
      <c r="F144" s="125"/>
      <c r="G144" s="125"/>
      <c r="H144" s="124"/>
    </row>
    <row r="145" spans="2:8" ht="15.75" x14ac:dyDescent="0.25">
      <c r="B145" s="124"/>
      <c r="C145" s="161"/>
      <c r="D145" s="124"/>
      <c r="E145" s="161"/>
      <c r="F145" s="125"/>
      <c r="G145" s="125"/>
      <c r="H145" s="124"/>
    </row>
    <row r="146" spans="2:8" ht="15.75" x14ac:dyDescent="0.25">
      <c r="B146" s="124"/>
      <c r="C146" s="161"/>
      <c r="D146" s="124"/>
      <c r="E146" s="161"/>
      <c r="F146" s="125"/>
      <c r="G146" s="125"/>
      <c r="H146" s="124"/>
    </row>
    <row r="147" spans="2:8" ht="15.75" x14ac:dyDescent="0.25">
      <c r="B147" s="124"/>
      <c r="C147" s="161"/>
      <c r="D147" s="124"/>
      <c r="E147" s="161"/>
      <c r="F147" s="125"/>
      <c r="G147" s="125"/>
      <c r="H147" s="124"/>
    </row>
    <row r="148" spans="2:8" ht="15.75" x14ac:dyDescent="0.25">
      <c r="B148" s="124"/>
      <c r="C148" s="161"/>
      <c r="D148" s="124"/>
      <c r="E148" s="161"/>
      <c r="F148" s="125"/>
      <c r="G148" s="125"/>
      <c r="H148" s="124"/>
    </row>
    <row r="149" spans="2:8" ht="15.75" x14ac:dyDescent="0.25">
      <c r="B149" s="124"/>
      <c r="C149" s="161"/>
      <c r="D149" s="124"/>
      <c r="E149" s="161"/>
      <c r="F149" s="125"/>
      <c r="G149" s="125"/>
      <c r="H149" s="124"/>
    </row>
    <row r="150" spans="2:8" ht="15.75" x14ac:dyDescent="0.25">
      <c r="B150" s="124"/>
      <c r="C150" s="161"/>
      <c r="D150" s="124"/>
      <c r="E150" s="161"/>
      <c r="F150" s="125"/>
      <c r="G150" s="125"/>
      <c r="H150" s="124"/>
    </row>
    <row r="151" spans="2:8" ht="15.75" x14ac:dyDescent="0.25">
      <c r="B151" s="124"/>
      <c r="C151" s="161"/>
      <c r="D151" s="124"/>
      <c r="E151" s="161"/>
      <c r="F151" s="125"/>
      <c r="G151" s="125"/>
      <c r="H151" s="124"/>
    </row>
    <row r="152" spans="2:8" ht="15.75" x14ac:dyDescent="0.25">
      <c r="B152" s="124"/>
      <c r="C152" s="161"/>
      <c r="D152" s="124"/>
      <c r="E152" s="161"/>
      <c r="F152" s="125"/>
      <c r="G152" s="125"/>
      <c r="H152" s="124"/>
    </row>
    <row r="153" spans="2:8" ht="15.75" x14ac:dyDescent="0.25">
      <c r="B153" s="124"/>
      <c r="C153" s="161"/>
      <c r="D153" s="124"/>
      <c r="E153" s="161"/>
      <c r="F153" s="125"/>
      <c r="G153" s="125"/>
      <c r="H153" s="124"/>
    </row>
    <row r="154" spans="2:8" ht="15.75" x14ac:dyDescent="0.25">
      <c r="B154" s="124"/>
      <c r="C154" s="161"/>
      <c r="D154" s="124"/>
      <c r="E154" s="161"/>
      <c r="F154" s="125"/>
      <c r="G154" s="125"/>
      <c r="H154" s="124"/>
    </row>
    <row r="155" spans="2:8" ht="15.75" x14ac:dyDescent="0.25">
      <c r="B155" s="124"/>
      <c r="C155" s="161"/>
      <c r="D155" s="124"/>
      <c r="E155" s="161"/>
      <c r="F155" s="125"/>
      <c r="G155" s="125"/>
      <c r="H155" s="124"/>
    </row>
    <row r="156" spans="2:8" ht="15.75" x14ac:dyDescent="0.25">
      <c r="B156" s="124"/>
      <c r="C156" s="161"/>
      <c r="D156" s="124"/>
      <c r="E156" s="161"/>
      <c r="F156" s="125"/>
      <c r="G156" s="125"/>
      <c r="H156" s="124"/>
    </row>
    <row r="157" spans="2:8" ht="15.75" x14ac:dyDescent="0.25">
      <c r="B157" s="124"/>
      <c r="C157" s="161"/>
      <c r="D157" s="124"/>
      <c r="E157" s="161"/>
      <c r="F157" s="125"/>
      <c r="G157" s="125"/>
      <c r="H157" s="124"/>
    </row>
    <row r="158" spans="2:8" ht="15.75" x14ac:dyDescent="0.25">
      <c r="B158" s="124"/>
      <c r="C158" s="161"/>
      <c r="D158" s="124"/>
      <c r="E158" s="161"/>
      <c r="F158" s="125"/>
      <c r="G158" s="125"/>
      <c r="H158" s="124"/>
    </row>
    <row r="159" spans="2:8" x14ac:dyDescent="0.25">
      <c r="F159" s="123"/>
      <c r="G159" s="123"/>
    </row>
    <row r="160" spans="2:8" x14ac:dyDescent="0.25">
      <c r="F160" s="123"/>
      <c r="G160" s="123"/>
    </row>
    <row r="161" spans="6:7" x14ac:dyDescent="0.25">
      <c r="F161" s="123"/>
      <c r="G161" s="123"/>
    </row>
    <row r="1044473" spans="2:2" x14ac:dyDescent="0.25">
      <c r="B1044473" s="45">
        <v>77</v>
      </c>
    </row>
  </sheetData>
  <sheetProtection algorithmName="SHA-512" hashValue="iOWryytUIUC02kkKbMdEaNP3YKbjeWDJgXcmFx8u9u3HJgdl/pZ/uoTqf1T8QqMEKO4mi50rYTOY4Im7vJDaTA==" saltValue="WKNEyZdXinjW8NbB+cYldw==" spinCount="100000" sheet="1" objects="1" scenarios="1"/>
  <mergeCells count="55">
    <mergeCell ref="B72:H72"/>
    <mergeCell ref="B71:H71"/>
    <mergeCell ref="B118:H118"/>
    <mergeCell ref="B96:H96"/>
    <mergeCell ref="B95:H95"/>
    <mergeCell ref="B93:H93"/>
    <mergeCell ref="B94:H94"/>
    <mergeCell ref="B92:H92"/>
    <mergeCell ref="B77:H77"/>
    <mergeCell ref="B76:H76"/>
    <mergeCell ref="B75:H75"/>
    <mergeCell ref="B73:H73"/>
    <mergeCell ref="B74:H74"/>
    <mergeCell ref="B52:H52"/>
    <mergeCell ref="B4:H4"/>
    <mergeCell ref="C35:D35"/>
    <mergeCell ref="F35:H35"/>
    <mergeCell ref="C15:C16"/>
    <mergeCell ref="B27:H27"/>
    <mergeCell ref="B51:H51"/>
    <mergeCell ref="B50:H50"/>
    <mergeCell ref="B49:H49"/>
    <mergeCell ref="B26:H26"/>
    <mergeCell ref="B1:G1"/>
    <mergeCell ref="C78:D78"/>
    <mergeCell ref="F78:H78"/>
    <mergeCell ref="C101:D101"/>
    <mergeCell ref="F101:H101"/>
    <mergeCell ref="B100:H100"/>
    <mergeCell ref="B99:H99"/>
    <mergeCell ref="B98:H98"/>
    <mergeCell ref="B97:H97"/>
    <mergeCell ref="B12:H12"/>
    <mergeCell ref="B11:H11"/>
    <mergeCell ref="B10:H10"/>
    <mergeCell ref="B9:H9"/>
    <mergeCell ref="B8:H8"/>
    <mergeCell ref="B3:H3"/>
    <mergeCell ref="E15:E16"/>
    <mergeCell ref="B57:H57"/>
    <mergeCell ref="B7:H7"/>
    <mergeCell ref="B5:H5"/>
    <mergeCell ref="B6:H6"/>
    <mergeCell ref="B34:H34"/>
    <mergeCell ref="B33:H33"/>
    <mergeCell ref="B32:H32"/>
    <mergeCell ref="B31:H31"/>
    <mergeCell ref="B30:H30"/>
    <mergeCell ref="B29:H29"/>
    <mergeCell ref="B28:H28"/>
    <mergeCell ref="F13:H13"/>
    <mergeCell ref="B56:H56"/>
    <mergeCell ref="B54:H54"/>
    <mergeCell ref="B55:H55"/>
    <mergeCell ref="B53:H5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B4:V75"/>
  <sheetViews>
    <sheetView showGridLines="0" zoomScaleNormal="100" workbookViewId="0"/>
  </sheetViews>
  <sheetFormatPr baseColWidth="10" defaultColWidth="9.140625" defaultRowHeight="15" x14ac:dyDescent="0.25"/>
  <cols>
    <col min="1" max="1" width="3.42578125" style="45" customWidth="1"/>
    <col min="2" max="2" width="20.7109375" style="55" hidden="1" customWidth="1"/>
    <col min="3" max="3" width="20.7109375" style="56" hidden="1" customWidth="1"/>
    <col min="4" max="5" width="15" style="45" hidden="1" customWidth="1"/>
    <col min="6" max="6" width="15.42578125" style="45" hidden="1" customWidth="1"/>
    <col min="7" max="7" width="2.28515625" style="45" hidden="1" customWidth="1"/>
    <col min="8" max="8" width="2.85546875" style="45" hidden="1" customWidth="1"/>
    <col min="9" max="10" width="20.42578125" style="45" customWidth="1"/>
    <col min="11" max="13" width="19.5703125" style="45" customWidth="1"/>
    <col min="14" max="16" width="11.42578125" style="45" customWidth="1"/>
    <col min="17" max="17" width="12.7109375" style="56" bestFit="1" customWidth="1"/>
    <col min="18" max="18" width="13.42578125" style="56" customWidth="1"/>
    <col min="19" max="20" width="11.42578125" style="45" customWidth="1"/>
    <col min="21" max="21" width="13.42578125" style="56" customWidth="1"/>
    <col min="22" max="246" width="11.42578125" style="45" customWidth="1"/>
    <col min="247" max="16384" width="9.140625" style="45"/>
  </cols>
  <sheetData>
    <row r="4" spans="2:22" ht="15.75" thickBot="1" x14ac:dyDescent="0.3"/>
    <row r="5" spans="2:22" ht="16.5" thickBot="1" x14ac:dyDescent="0.3">
      <c r="B5" s="372" t="s">
        <v>61</v>
      </c>
      <c r="C5" s="373"/>
      <c r="D5" s="373"/>
      <c r="E5" s="373"/>
      <c r="F5" s="374"/>
      <c r="G5" s="59"/>
      <c r="H5" s="59"/>
      <c r="I5" s="372" t="s">
        <v>61</v>
      </c>
      <c r="J5" s="373"/>
      <c r="K5" s="373"/>
      <c r="L5" s="373"/>
      <c r="M5" s="374"/>
      <c r="N5" s="59"/>
      <c r="O5" s="59"/>
    </row>
    <row r="6" spans="2:22" ht="7.5" customHeight="1" thickBot="1" x14ac:dyDescent="0.3">
      <c r="B6" s="57"/>
      <c r="C6" s="58"/>
      <c r="D6" s="59"/>
      <c r="E6" s="59"/>
      <c r="F6" s="59"/>
      <c r="G6" s="59"/>
      <c r="H6" s="59"/>
      <c r="I6" s="57"/>
      <c r="J6" s="58"/>
      <c r="K6" s="59"/>
      <c r="L6" s="59"/>
      <c r="M6" s="59"/>
      <c r="N6" s="59"/>
      <c r="O6" s="59"/>
    </row>
    <row r="7" spans="2:22" ht="16.5" thickBot="1" x14ac:dyDescent="0.3">
      <c r="B7" s="361" t="s">
        <v>59</v>
      </c>
      <c r="C7" s="362"/>
      <c r="D7" s="109">
        <f>+INICIO!C26</f>
        <v>44927</v>
      </c>
      <c r="E7" s="53" t="str">
        <f>VLOOKUP(D7,'Índice FACPCE'!$A$3:$G$20,6,FALSE)</f>
        <v/>
      </c>
      <c r="F7" s="6"/>
      <c r="G7" s="59"/>
      <c r="H7" s="59"/>
      <c r="I7" s="361" t="s">
        <v>59</v>
      </c>
      <c r="J7" s="362"/>
      <c r="K7" s="109">
        <f>+INICIO!C26</f>
        <v>44927</v>
      </c>
      <c r="L7" s="53">
        <f>VLOOKUP(K7-31,'Índice FACPCE'!$A$3:$G$20,6,FALSE)</f>
        <v>0.16388104949428461</v>
      </c>
      <c r="M7" s="6"/>
      <c r="N7" s="59"/>
      <c r="O7" s="59"/>
    </row>
    <row r="8" spans="2:22" ht="15.75" x14ac:dyDescent="0.25">
      <c r="B8" s="7"/>
      <c r="C8" s="7"/>
      <c r="D8" s="8"/>
      <c r="E8" s="54" t="s">
        <v>60</v>
      </c>
      <c r="F8" s="3"/>
      <c r="G8" s="59"/>
      <c r="H8" s="59"/>
      <c r="I8" s="7"/>
      <c r="J8" s="7"/>
      <c r="K8" s="8"/>
      <c r="L8" s="54" t="s">
        <v>60</v>
      </c>
      <c r="M8" s="3"/>
      <c r="N8" s="59"/>
      <c r="O8" s="59"/>
    </row>
    <row r="9" spans="2:22" ht="8.25" customHeight="1" thickBot="1" x14ac:dyDescent="0.3">
      <c r="B9" s="3"/>
      <c r="C9" s="3"/>
      <c r="D9" s="3"/>
      <c r="E9" s="3"/>
      <c r="F9" s="3"/>
      <c r="G9" s="59"/>
      <c r="H9" s="59"/>
      <c r="I9" s="3"/>
      <c r="J9" s="3"/>
      <c r="K9" s="3"/>
      <c r="L9" s="3"/>
      <c r="M9" s="3"/>
      <c r="N9" s="59"/>
      <c r="O9" s="59"/>
    </row>
    <row r="10" spans="2:22" ht="15.75" x14ac:dyDescent="0.25">
      <c r="B10" s="375" t="s">
        <v>62</v>
      </c>
      <c r="C10" s="376"/>
      <c r="D10" s="381" t="s">
        <v>20</v>
      </c>
      <c r="E10" s="382"/>
      <c r="F10" s="383"/>
      <c r="G10" s="59"/>
      <c r="H10" s="59"/>
      <c r="I10" s="375" t="s">
        <v>62</v>
      </c>
      <c r="J10" s="376"/>
      <c r="K10" s="381" t="s">
        <v>20</v>
      </c>
      <c r="L10" s="382"/>
      <c r="M10" s="383"/>
      <c r="N10" s="59"/>
      <c r="O10" s="59"/>
    </row>
    <row r="11" spans="2:22" ht="15.75" x14ac:dyDescent="0.25">
      <c r="B11" s="377"/>
      <c r="C11" s="378"/>
      <c r="D11" s="384"/>
      <c r="E11" s="385"/>
      <c r="F11" s="386"/>
      <c r="G11" s="59"/>
      <c r="H11" s="59"/>
      <c r="I11" s="377"/>
      <c r="J11" s="378"/>
      <c r="K11" s="384"/>
      <c r="L11" s="385"/>
      <c r="M11" s="386"/>
      <c r="N11" s="59"/>
      <c r="O11" s="59"/>
    </row>
    <row r="12" spans="2:22" ht="16.5" thickBot="1" x14ac:dyDescent="0.3">
      <c r="B12" s="379"/>
      <c r="C12" s="380"/>
      <c r="D12" s="387"/>
      <c r="E12" s="388"/>
      <c r="F12" s="389"/>
      <c r="G12" s="59"/>
      <c r="H12" s="59"/>
      <c r="I12" s="379"/>
      <c r="J12" s="380"/>
      <c r="K12" s="387"/>
      <c r="L12" s="388"/>
      <c r="M12" s="389"/>
      <c r="N12" s="59"/>
      <c r="O12" s="59"/>
    </row>
    <row r="13" spans="2:22" ht="15.75" x14ac:dyDescent="0.25">
      <c r="B13" s="368" t="s">
        <v>22</v>
      </c>
      <c r="C13" s="370" t="s">
        <v>23</v>
      </c>
      <c r="D13" s="67" t="s">
        <v>24</v>
      </c>
      <c r="E13" s="66" t="s">
        <v>25</v>
      </c>
      <c r="F13" s="68" t="s">
        <v>26</v>
      </c>
      <c r="G13" s="59"/>
      <c r="H13" s="59"/>
      <c r="I13" s="368" t="s">
        <v>22</v>
      </c>
      <c r="J13" s="370" t="s">
        <v>23</v>
      </c>
      <c r="K13" s="67" t="s">
        <v>24</v>
      </c>
      <c r="L13" s="66" t="s">
        <v>25</v>
      </c>
      <c r="M13" s="68" t="s">
        <v>26</v>
      </c>
      <c r="N13" s="59"/>
      <c r="O13" s="59"/>
    </row>
    <row r="14" spans="2:22" ht="16.5" thickBot="1" x14ac:dyDescent="0.3">
      <c r="B14" s="369"/>
      <c r="C14" s="371"/>
      <c r="D14" s="69" t="s">
        <v>3</v>
      </c>
      <c r="E14" s="70" t="s">
        <v>27</v>
      </c>
      <c r="F14" s="71" t="s">
        <v>28</v>
      </c>
      <c r="G14" s="59"/>
      <c r="H14" s="59"/>
      <c r="I14" s="369"/>
      <c r="J14" s="371"/>
      <c r="K14" s="69" t="s">
        <v>3</v>
      </c>
      <c r="L14" s="70" t="s">
        <v>27</v>
      </c>
      <c r="M14" s="71" t="s">
        <v>28</v>
      </c>
      <c r="N14" s="59"/>
      <c r="O14" s="59"/>
    </row>
    <row r="15" spans="2:22" ht="15.75" x14ac:dyDescent="0.25">
      <c r="B15" s="72">
        <v>1</v>
      </c>
      <c r="C15" s="73">
        <v>1217108.1195324999</v>
      </c>
      <c r="D15" s="74" t="e">
        <f>+D39*(1+E7)</f>
        <v>#VALUE!</v>
      </c>
      <c r="E15" s="75">
        <v>5.21E-2</v>
      </c>
      <c r="F15" s="76">
        <v>1</v>
      </c>
      <c r="G15" s="59"/>
      <c r="H15" s="59"/>
      <c r="I15" s="72">
        <v>1</v>
      </c>
      <c r="J15" s="73">
        <v>1217108.1195324999</v>
      </c>
      <c r="K15" s="74">
        <f>+K39*(1+L7)</f>
        <v>37893.525149092064</v>
      </c>
      <c r="L15" s="75">
        <v>5.21E-2</v>
      </c>
      <c r="M15" s="76">
        <v>1</v>
      </c>
      <c r="N15" s="59"/>
      <c r="O15" s="59"/>
    </row>
    <row r="16" spans="2:22" ht="15.75" x14ac:dyDescent="0.25">
      <c r="B16" s="77">
        <v>1217111.1815167498</v>
      </c>
      <c r="C16" s="78">
        <v>2434216.2390649999</v>
      </c>
      <c r="D16" s="79" t="e">
        <f t="shared" ref="D16:D27" si="0">+D15+(C15-F15)*E15</f>
        <v>#VALUE!</v>
      </c>
      <c r="E16" s="80">
        <v>4.5900000000000003E-2</v>
      </c>
      <c r="F16" s="78">
        <v>1217111</v>
      </c>
      <c r="G16" s="59"/>
      <c r="H16" s="59"/>
      <c r="I16" s="77">
        <v>1217111.1815167498</v>
      </c>
      <c r="J16" s="78">
        <v>2434216.2390649999</v>
      </c>
      <c r="K16" s="79">
        <f t="shared" ref="K16:K27" si="1">+K15+(J15-M15)*L15</f>
        <v>101304.80607673532</v>
      </c>
      <c r="L16" s="80">
        <v>4.5900000000000003E-2</v>
      </c>
      <c r="M16" s="78">
        <v>1217111</v>
      </c>
      <c r="N16" s="59"/>
      <c r="O16" s="59"/>
      <c r="T16" s="62"/>
      <c r="V16" s="62"/>
    </row>
    <row r="17" spans="2:22" ht="15.75" x14ac:dyDescent="0.25">
      <c r="B17" s="77">
        <v>2434219.3010492497</v>
      </c>
      <c r="C17" s="78">
        <v>4868432.4781299997</v>
      </c>
      <c r="D17" s="79" t="e">
        <f t="shared" si="0"/>
        <v>#VALUE!</v>
      </c>
      <c r="E17" s="80">
        <v>3.8300000000000001E-2</v>
      </c>
      <c r="F17" s="78">
        <v>2434222</v>
      </c>
      <c r="G17" s="59"/>
      <c r="H17" s="59"/>
      <c r="I17" s="77">
        <v>2434219.3010492497</v>
      </c>
      <c r="J17" s="78">
        <v>4868432.4781299997</v>
      </c>
      <c r="K17" s="79">
        <f t="shared" si="1"/>
        <v>157169.93654981881</v>
      </c>
      <c r="L17" s="80">
        <v>3.8300000000000001E-2</v>
      </c>
      <c r="M17" s="78">
        <v>2434222</v>
      </c>
      <c r="N17" s="59"/>
      <c r="O17" s="59"/>
      <c r="T17" s="62"/>
      <c r="V17" s="62"/>
    </row>
    <row r="18" spans="2:22" ht="15.75" x14ac:dyDescent="0.25">
      <c r="B18" s="77">
        <v>4868435.54011425</v>
      </c>
      <c r="C18" s="78">
        <v>9736864.9562599994</v>
      </c>
      <c r="D18" s="79" t="e">
        <f t="shared" si="0"/>
        <v>#VALUE!</v>
      </c>
      <c r="E18" s="80">
        <v>1.5299999999999999E-2</v>
      </c>
      <c r="F18" s="78">
        <v>4868444</v>
      </c>
      <c r="G18" s="59"/>
      <c r="H18" s="59"/>
      <c r="I18" s="77">
        <v>4868435.54011425</v>
      </c>
      <c r="J18" s="78">
        <v>9736864.9562599994</v>
      </c>
      <c r="K18" s="79">
        <f t="shared" si="1"/>
        <v>250400.19786219782</v>
      </c>
      <c r="L18" s="80">
        <v>1.5299999999999999E-2</v>
      </c>
      <c r="M18" s="78">
        <v>4868444</v>
      </c>
      <c r="N18" s="59"/>
      <c r="O18" s="59"/>
      <c r="T18" s="62"/>
      <c r="V18" s="62"/>
    </row>
    <row r="19" spans="2:22" ht="15.75" x14ac:dyDescent="0.25">
      <c r="B19" s="77">
        <v>9736868.0182442516</v>
      </c>
      <c r="C19" s="78">
        <v>19473729.912519999</v>
      </c>
      <c r="D19" s="79" t="e">
        <f t="shared" si="0"/>
        <v>#VALUE!</v>
      </c>
      <c r="E19" s="80">
        <v>1.2200000000000001E-2</v>
      </c>
      <c r="F19" s="78">
        <v>9736888</v>
      </c>
      <c r="G19" s="59"/>
      <c r="H19" s="59"/>
      <c r="I19" s="77">
        <v>9736868.0182442516</v>
      </c>
      <c r="J19" s="78">
        <v>19473729.912519999</v>
      </c>
      <c r="K19" s="79">
        <f t="shared" si="1"/>
        <v>324887.03849297581</v>
      </c>
      <c r="L19" s="80">
        <v>1.2200000000000001E-2</v>
      </c>
      <c r="M19" s="78">
        <v>9736888</v>
      </c>
      <c r="N19" s="59"/>
      <c r="O19" s="59"/>
      <c r="T19" s="62"/>
      <c r="V19" s="62"/>
    </row>
    <row r="20" spans="2:22" ht="15.75" x14ac:dyDescent="0.25">
      <c r="B20" s="77">
        <v>19473732.974504251</v>
      </c>
      <c r="C20" s="78">
        <v>38947459.825039998</v>
      </c>
      <c r="D20" s="79" t="e">
        <f t="shared" si="0"/>
        <v>#VALUE!</v>
      </c>
      <c r="E20" s="80">
        <v>7.7000000000000002E-3</v>
      </c>
      <c r="F20" s="78">
        <v>19473776</v>
      </c>
      <c r="G20" s="59"/>
      <c r="H20" s="59"/>
      <c r="I20" s="77">
        <v>19473732.974504251</v>
      </c>
      <c r="J20" s="78">
        <v>38947459.825039998</v>
      </c>
      <c r="K20" s="79">
        <f t="shared" si="1"/>
        <v>443676.50982571981</v>
      </c>
      <c r="L20" s="80">
        <v>7.7000000000000002E-3</v>
      </c>
      <c r="M20" s="78">
        <v>19473776</v>
      </c>
      <c r="N20" s="59"/>
      <c r="O20" s="59"/>
      <c r="T20" s="62"/>
      <c r="V20" s="62"/>
    </row>
    <row r="21" spans="2:22" ht="15.75" x14ac:dyDescent="0.25">
      <c r="B21" s="77">
        <v>38947462.887024246</v>
      </c>
      <c r="C21" s="78">
        <v>77894919.650079995</v>
      </c>
      <c r="D21" s="79" t="e">
        <f t="shared" si="0"/>
        <v>#VALUE!</v>
      </c>
      <c r="E21" s="80">
        <v>6.1000000000000004E-3</v>
      </c>
      <c r="F21" s="78">
        <v>38947552</v>
      </c>
      <c r="G21" s="59"/>
      <c r="H21" s="59"/>
      <c r="I21" s="77">
        <v>38947462.887024246</v>
      </c>
      <c r="J21" s="78">
        <v>77894919.650079995</v>
      </c>
      <c r="K21" s="79">
        <f t="shared" si="1"/>
        <v>593623.87527852785</v>
      </c>
      <c r="L21" s="80">
        <v>6.1000000000000004E-3</v>
      </c>
      <c r="M21" s="78">
        <v>38947552</v>
      </c>
      <c r="N21" s="59"/>
      <c r="O21" s="59"/>
      <c r="T21" s="62"/>
      <c r="V21" s="62"/>
    </row>
    <row r="22" spans="2:22" ht="15.75" x14ac:dyDescent="0.25">
      <c r="B22" s="77">
        <v>77894922.712064251</v>
      </c>
      <c r="C22" s="78">
        <v>155789839.30015999</v>
      </c>
      <c r="D22" s="79" t="e">
        <f t="shared" si="0"/>
        <v>#VALUE!</v>
      </c>
      <c r="E22" s="80">
        <v>4.5999999999999999E-3</v>
      </c>
      <c r="F22" s="78">
        <v>77895104</v>
      </c>
      <c r="G22" s="59"/>
      <c r="H22" s="59"/>
      <c r="I22" s="77">
        <v>77894922.712064251</v>
      </c>
      <c r="J22" s="78">
        <v>155789839.30015999</v>
      </c>
      <c r="K22" s="79">
        <f t="shared" si="1"/>
        <v>831202.81794401584</v>
      </c>
      <c r="L22" s="80">
        <v>4.5999999999999999E-3</v>
      </c>
      <c r="M22" s="78">
        <v>77895104</v>
      </c>
      <c r="N22" s="59"/>
      <c r="O22" s="59"/>
      <c r="T22" s="62"/>
      <c r="V22" s="62"/>
    </row>
    <row r="23" spans="2:22" ht="15.75" x14ac:dyDescent="0.25">
      <c r="B23" s="77">
        <v>155789842.36214426</v>
      </c>
      <c r="C23" s="78">
        <v>311579678.60031998</v>
      </c>
      <c r="D23" s="79" t="e">
        <f t="shared" si="0"/>
        <v>#VALUE!</v>
      </c>
      <c r="E23" s="80">
        <v>3.0999999999999999E-3</v>
      </c>
      <c r="F23" s="78">
        <v>155790208</v>
      </c>
      <c r="G23" s="59"/>
      <c r="H23" s="59"/>
      <c r="I23" s="77">
        <v>155789842.36214426</v>
      </c>
      <c r="J23" s="78">
        <v>311579678.60031998</v>
      </c>
      <c r="K23" s="79">
        <f t="shared" si="1"/>
        <v>1189518.6003247518</v>
      </c>
      <c r="L23" s="80">
        <v>3.0999999999999999E-3</v>
      </c>
      <c r="M23" s="78">
        <v>155790208</v>
      </c>
      <c r="N23" s="59"/>
      <c r="O23" s="59"/>
      <c r="T23" s="62"/>
      <c r="V23" s="62"/>
    </row>
    <row r="24" spans="2:22" ht="15.75" x14ac:dyDescent="0.25">
      <c r="B24" s="77">
        <v>311579681.66230422</v>
      </c>
      <c r="C24" s="78">
        <v>623159357.20063996</v>
      </c>
      <c r="D24" s="79" t="e">
        <f t="shared" si="0"/>
        <v>#VALUE!</v>
      </c>
      <c r="E24" s="80">
        <v>2.8E-3</v>
      </c>
      <c r="F24" s="78">
        <v>311580416</v>
      </c>
      <c r="G24" s="59"/>
      <c r="H24" s="59"/>
      <c r="I24" s="77">
        <v>311579681.66230422</v>
      </c>
      <c r="J24" s="78">
        <v>623159357.20063996</v>
      </c>
      <c r="K24" s="79">
        <f t="shared" si="1"/>
        <v>1672465.9591857437</v>
      </c>
      <c r="L24" s="80">
        <v>2.8E-3</v>
      </c>
      <c r="M24" s="78">
        <v>311580416</v>
      </c>
      <c r="N24" s="59"/>
      <c r="O24" s="59"/>
      <c r="T24" s="62"/>
      <c r="V24" s="62"/>
    </row>
    <row r="25" spans="2:22" ht="15.75" x14ac:dyDescent="0.25">
      <c r="B25" s="77">
        <v>623159360.26262426</v>
      </c>
      <c r="C25" s="78">
        <v>1246318714.4012799</v>
      </c>
      <c r="D25" s="79" t="e">
        <f t="shared" si="0"/>
        <v>#VALUE!</v>
      </c>
      <c r="E25" s="80">
        <v>2.3999999999999998E-3</v>
      </c>
      <c r="F25" s="78">
        <v>623160832</v>
      </c>
      <c r="G25" s="59"/>
      <c r="H25" s="59"/>
      <c r="I25" s="77">
        <v>623159360.26262426</v>
      </c>
      <c r="J25" s="78">
        <v>1246318714.4012799</v>
      </c>
      <c r="K25" s="79">
        <f t="shared" si="1"/>
        <v>2544886.9945475357</v>
      </c>
      <c r="L25" s="80">
        <v>2.3999999999999998E-3</v>
      </c>
      <c r="M25" s="78">
        <v>623160832</v>
      </c>
      <c r="N25" s="59"/>
      <c r="O25" s="59"/>
      <c r="T25" s="62"/>
      <c r="V25" s="62"/>
    </row>
    <row r="26" spans="2:22" ht="15.75" x14ac:dyDescent="0.25">
      <c r="B26" s="77">
        <v>1246318717.463264</v>
      </c>
      <c r="C26" s="78">
        <v>2492637428.8025599</v>
      </c>
      <c r="D26" s="79" t="e">
        <f t="shared" si="0"/>
        <v>#VALUE!</v>
      </c>
      <c r="E26" s="80">
        <v>2.0999999999999999E-3</v>
      </c>
      <c r="F26" s="78">
        <v>1246321664</v>
      </c>
      <c r="G26" s="59"/>
      <c r="H26" s="59"/>
      <c r="I26" s="77">
        <v>1246318717.463264</v>
      </c>
      <c r="J26" s="78">
        <v>2492637428.8025599</v>
      </c>
      <c r="K26" s="79">
        <f t="shared" si="1"/>
        <v>4040465.9123106073</v>
      </c>
      <c r="L26" s="80">
        <v>2.0999999999999999E-3</v>
      </c>
      <c r="M26" s="78">
        <v>1246321664</v>
      </c>
      <c r="N26" s="59"/>
      <c r="O26" s="59"/>
      <c r="T26" s="62"/>
      <c r="V26" s="62"/>
    </row>
    <row r="27" spans="2:22" ht="16.5" thickBot="1" x14ac:dyDescent="0.3">
      <c r="B27" s="81">
        <v>2492637431.8645444</v>
      </c>
      <c r="C27" s="85" t="s">
        <v>29</v>
      </c>
      <c r="D27" s="82" t="e">
        <f t="shared" si="0"/>
        <v>#VALUE!</v>
      </c>
      <c r="E27" s="83">
        <v>1.8E-3</v>
      </c>
      <c r="F27" s="84">
        <v>2492643328</v>
      </c>
      <c r="G27" s="59"/>
      <c r="H27" s="59"/>
      <c r="I27" s="81">
        <v>2492637431.8645444</v>
      </c>
      <c r="J27" s="85" t="s">
        <v>29</v>
      </c>
      <c r="K27" s="82">
        <f t="shared" si="1"/>
        <v>6657729.0183959827</v>
      </c>
      <c r="L27" s="83">
        <v>1.8E-3</v>
      </c>
      <c r="M27" s="84">
        <v>2492643328</v>
      </c>
      <c r="N27" s="59"/>
      <c r="O27" s="59"/>
    </row>
    <row r="28" spans="2:22" ht="15.75" thickBot="1" x14ac:dyDescent="0.3"/>
    <row r="29" spans="2:22" ht="16.5" thickBot="1" x14ac:dyDescent="0.3">
      <c r="B29" s="358" t="s">
        <v>58</v>
      </c>
      <c r="C29" s="359"/>
      <c r="D29" s="359"/>
      <c r="E29" s="359"/>
      <c r="F29" s="360"/>
      <c r="G29" s="59"/>
      <c r="H29" s="59"/>
      <c r="I29" s="358" t="s">
        <v>58</v>
      </c>
      <c r="J29" s="359"/>
      <c r="K29" s="359"/>
      <c r="L29" s="359"/>
      <c r="M29" s="360"/>
      <c r="N29" s="59"/>
      <c r="O29" s="59"/>
    </row>
    <row r="30" spans="2:22" ht="7.5" customHeight="1" x14ac:dyDescent="0.25">
      <c r="B30" s="57"/>
      <c r="C30" s="58"/>
      <c r="D30" s="59"/>
      <c r="E30" s="59"/>
      <c r="F30" s="59"/>
      <c r="G30" s="59"/>
      <c r="H30" s="59"/>
      <c r="I30" s="57"/>
      <c r="J30" s="58"/>
      <c r="K30" s="59"/>
      <c r="L30" s="59"/>
      <c r="M30" s="59"/>
      <c r="N30" s="59"/>
      <c r="O30" s="59"/>
    </row>
    <row r="31" spans="2:22" ht="16.5" hidden="1" thickBot="1" x14ac:dyDescent="0.3">
      <c r="B31" s="361" t="s">
        <v>17</v>
      </c>
      <c r="C31" s="362"/>
      <c r="D31" s="4">
        <v>0.3</v>
      </c>
      <c r="E31" s="5">
        <v>0.6</v>
      </c>
      <c r="F31" s="6" t="s">
        <v>18</v>
      </c>
      <c r="G31" s="59"/>
      <c r="H31" s="59"/>
      <c r="I31" s="361" t="s">
        <v>17</v>
      </c>
      <c r="J31" s="362"/>
      <c r="K31" s="4">
        <v>0.42</v>
      </c>
      <c r="L31" s="5">
        <v>0.84</v>
      </c>
      <c r="M31" s="6" t="s">
        <v>18</v>
      </c>
      <c r="N31" s="59"/>
      <c r="O31" s="59"/>
    </row>
    <row r="32" spans="2:22" ht="8.25" hidden="1" customHeight="1" x14ac:dyDescent="0.25">
      <c r="B32" s="60"/>
      <c r="C32" s="60"/>
      <c r="D32" s="61"/>
      <c r="E32" s="59"/>
      <c r="F32" s="59"/>
      <c r="G32" s="59"/>
      <c r="H32" s="59"/>
      <c r="I32" s="60"/>
      <c r="J32" s="60"/>
      <c r="K32" s="61"/>
      <c r="L32" s="59"/>
      <c r="M32" s="59"/>
      <c r="N32" s="59"/>
      <c r="O32" s="59"/>
    </row>
    <row r="33" spans="2:22" ht="8.25" customHeight="1" thickBot="1" x14ac:dyDescent="0.3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2:22" ht="15.75" x14ac:dyDescent="0.25">
      <c r="B34" s="9" t="s">
        <v>19</v>
      </c>
      <c r="C34" s="10"/>
      <c r="D34" s="363" t="s">
        <v>20</v>
      </c>
      <c r="E34" s="364"/>
      <c r="F34" s="365"/>
      <c r="G34" s="59"/>
      <c r="H34" s="59"/>
      <c r="I34" s="9" t="s">
        <v>19</v>
      </c>
      <c r="J34" s="10"/>
      <c r="K34" s="366" t="s">
        <v>20</v>
      </c>
      <c r="L34" s="366"/>
      <c r="M34" s="367"/>
      <c r="N34" s="59"/>
      <c r="O34" s="59"/>
    </row>
    <row r="35" spans="2:22" ht="15.75" x14ac:dyDescent="0.25">
      <c r="B35" s="11" t="s">
        <v>21</v>
      </c>
      <c r="C35" s="3"/>
      <c r="D35" s="12"/>
      <c r="E35" s="3"/>
      <c r="F35" s="13"/>
      <c r="G35" s="59"/>
      <c r="H35" s="59"/>
      <c r="I35" s="11" t="s">
        <v>21</v>
      </c>
      <c r="J35" s="3"/>
      <c r="K35" s="12"/>
      <c r="L35" s="3"/>
      <c r="M35" s="13"/>
      <c r="N35" s="59"/>
      <c r="O35" s="59"/>
    </row>
    <row r="36" spans="2:22" ht="16.5" thickBot="1" x14ac:dyDescent="0.3">
      <c r="B36" s="11"/>
      <c r="C36" s="3"/>
      <c r="D36" s="12"/>
      <c r="E36" s="3"/>
      <c r="F36" s="13"/>
      <c r="G36" s="59"/>
      <c r="H36" s="59"/>
      <c r="I36" s="11"/>
      <c r="J36" s="3"/>
      <c r="K36" s="12"/>
      <c r="L36" s="3"/>
      <c r="M36" s="13"/>
      <c r="N36" s="59"/>
      <c r="O36" s="59"/>
    </row>
    <row r="37" spans="2:22" ht="15.75" x14ac:dyDescent="0.25">
      <c r="B37" s="14" t="s">
        <v>22</v>
      </c>
      <c r="C37" s="15" t="s">
        <v>23</v>
      </c>
      <c r="D37" s="16" t="s">
        <v>24</v>
      </c>
      <c r="E37" s="15" t="s">
        <v>25</v>
      </c>
      <c r="F37" s="17" t="s">
        <v>26</v>
      </c>
      <c r="G37" s="59"/>
      <c r="H37" s="59"/>
      <c r="I37" s="14" t="s">
        <v>22</v>
      </c>
      <c r="J37" s="15" t="s">
        <v>23</v>
      </c>
      <c r="K37" s="16" t="s">
        <v>24</v>
      </c>
      <c r="L37" s="15" t="s">
        <v>25</v>
      </c>
      <c r="M37" s="17" t="s">
        <v>26</v>
      </c>
      <c r="N37" s="59"/>
      <c r="O37" s="59"/>
    </row>
    <row r="38" spans="2:22" ht="16.5" thickBot="1" x14ac:dyDescent="0.3">
      <c r="B38" s="18"/>
      <c r="C38" s="19"/>
      <c r="D38" s="20" t="s">
        <v>3</v>
      </c>
      <c r="E38" s="19" t="s">
        <v>27</v>
      </c>
      <c r="F38" s="21" t="s">
        <v>28</v>
      </c>
      <c r="G38" s="59"/>
      <c r="H38" s="59"/>
      <c r="I38" s="22"/>
      <c r="J38" s="23"/>
      <c r="K38" s="24" t="s">
        <v>3</v>
      </c>
      <c r="L38" s="23" t="s">
        <v>27</v>
      </c>
      <c r="M38" s="25" t="s">
        <v>28</v>
      </c>
      <c r="N38" s="59"/>
      <c r="O38" s="59"/>
    </row>
    <row r="39" spans="2:22" ht="15.75" x14ac:dyDescent="0.25">
      <c r="B39" s="26">
        <v>1</v>
      </c>
      <c r="C39" s="27">
        <v>1217108.1195324999</v>
      </c>
      <c r="D39" s="28">
        <v>29806.53</v>
      </c>
      <c r="E39" s="29">
        <v>5.21E-2</v>
      </c>
      <c r="F39" s="30">
        <v>1</v>
      </c>
      <c r="G39" s="59"/>
      <c r="H39" s="59"/>
      <c r="I39" s="31">
        <v>1</v>
      </c>
      <c r="J39" s="32">
        <v>1217108.1195324999</v>
      </c>
      <c r="K39" s="28">
        <v>32557.901999999995</v>
      </c>
      <c r="L39" s="29">
        <v>5.21E-2</v>
      </c>
      <c r="M39" s="30">
        <v>1</v>
      </c>
      <c r="N39" s="59"/>
      <c r="O39" s="59"/>
    </row>
    <row r="40" spans="2:22" ht="15.75" x14ac:dyDescent="0.25">
      <c r="B40" s="33">
        <v>1217111.1815167498</v>
      </c>
      <c r="C40" s="34">
        <v>2434216.2390649999</v>
      </c>
      <c r="D40" s="32">
        <v>93217.908900000009</v>
      </c>
      <c r="E40" s="35">
        <v>4.5900000000000003E-2</v>
      </c>
      <c r="F40" s="34">
        <v>1217111</v>
      </c>
      <c r="G40" s="59"/>
      <c r="H40" s="59"/>
      <c r="I40" s="33">
        <v>1217111.1815167498</v>
      </c>
      <c r="J40" s="32">
        <v>2434216.2390649999</v>
      </c>
      <c r="K40" s="32">
        <v>95969.280899999998</v>
      </c>
      <c r="L40" s="35">
        <v>4.5900000000000003E-2</v>
      </c>
      <c r="M40" s="34">
        <v>1217111</v>
      </c>
      <c r="N40" s="59"/>
      <c r="O40" s="59"/>
      <c r="T40" s="62"/>
      <c r="V40" s="62"/>
    </row>
    <row r="41" spans="2:22" ht="15.75" x14ac:dyDescent="0.25">
      <c r="B41" s="33">
        <v>2434219.3010492497</v>
      </c>
      <c r="C41" s="34">
        <v>4868432.4781299997</v>
      </c>
      <c r="D41" s="32">
        <v>149083.25790000003</v>
      </c>
      <c r="E41" s="35">
        <v>3.8300000000000001E-2</v>
      </c>
      <c r="F41" s="34">
        <v>2434222</v>
      </c>
      <c r="G41" s="59"/>
      <c r="H41" s="59"/>
      <c r="I41" s="33">
        <v>2434219.3010492497</v>
      </c>
      <c r="J41" s="32">
        <v>4868432.4781299997</v>
      </c>
      <c r="K41" s="32">
        <v>151834.6299</v>
      </c>
      <c r="L41" s="35">
        <v>3.8300000000000001E-2</v>
      </c>
      <c r="M41" s="34">
        <v>2434222</v>
      </c>
      <c r="N41" s="59"/>
      <c r="O41" s="59"/>
      <c r="T41" s="62"/>
      <c r="V41" s="62"/>
    </row>
    <row r="42" spans="2:22" ht="15.75" x14ac:dyDescent="0.25">
      <c r="B42" s="33">
        <v>4868435.54011425</v>
      </c>
      <c r="C42" s="34">
        <v>9736864.9562599994</v>
      </c>
      <c r="D42" s="32">
        <v>242313.92220000003</v>
      </c>
      <c r="E42" s="35">
        <v>1.5299999999999999E-2</v>
      </c>
      <c r="F42" s="34">
        <v>4868444</v>
      </c>
      <c r="G42" s="59"/>
      <c r="H42" s="59"/>
      <c r="I42" s="33">
        <v>4868435.54011425</v>
      </c>
      <c r="J42" s="32">
        <v>9736864.9562599994</v>
      </c>
      <c r="K42" s="32">
        <v>245065.2942</v>
      </c>
      <c r="L42" s="35">
        <v>1.5299999999999999E-2</v>
      </c>
      <c r="M42" s="34">
        <v>4868444</v>
      </c>
      <c r="N42" s="59"/>
      <c r="O42" s="59"/>
      <c r="T42" s="62"/>
      <c r="V42" s="62"/>
    </row>
    <row r="43" spans="2:22" ht="15.75" x14ac:dyDescent="0.25">
      <c r="B43" s="33">
        <v>9736868.0182442516</v>
      </c>
      <c r="C43" s="34">
        <v>19473729.912519999</v>
      </c>
      <c r="D43" s="32">
        <v>316801.10010000004</v>
      </c>
      <c r="E43" s="35">
        <v>1.2200000000000001E-2</v>
      </c>
      <c r="F43" s="34">
        <v>9736888</v>
      </c>
      <c r="G43" s="59"/>
      <c r="H43" s="59"/>
      <c r="I43" s="33">
        <v>9736868.0182442516</v>
      </c>
      <c r="J43" s="32">
        <v>19473729.912519999</v>
      </c>
      <c r="K43" s="32">
        <v>319552.47210000001</v>
      </c>
      <c r="L43" s="35">
        <v>1.2200000000000001E-2</v>
      </c>
      <c r="M43" s="34">
        <v>9736888</v>
      </c>
      <c r="N43" s="59"/>
      <c r="O43" s="59"/>
      <c r="T43" s="62"/>
      <c r="V43" s="62"/>
    </row>
    <row r="44" spans="2:22" ht="15.75" x14ac:dyDescent="0.25">
      <c r="B44" s="33">
        <v>19473732.974504251</v>
      </c>
      <c r="C44" s="34">
        <v>38947459.825039998</v>
      </c>
      <c r="D44" s="32">
        <v>435591.12150000007</v>
      </c>
      <c r="E44" s="35">
        <v>7.7000000000000002E-3</v>
      </c>
      <c r="F44" s="34">
        <v>19473776</v>
      </c>
      <c r="G44" s="59"/>
      <c r="H44" s="59"/>
      <c r="I44" s="33">
        <v>19473732.974504251</v>
      </c>
      <c r="J44" s="32">
        <v>38947459.825039998</v>
      </c>
      <c r="K44" s="32">
        <v>438342.49350000004</v>
      </c>
      <c r="L44" s="35">
        <v>7.7000000000000002E-3</v>
      </c>
      <c r="M44" s="34">
        <v>19473776</v>
      </c>
      <c r="N44" s="59"/>
      <c r="O44" s="59"/>
      <c r="T44" s="62"/>
      <c r="V44" s="62"/>
    </row>
    <row r="45" spans="2:22" ht="15.75" x14ac:dyDescent="0.25">
      <c r="B45" s="33">
        <v>38947462.887024246</v>
      </c>
      <c r="C45" s="34">
        <v>77894919.650079995</v>
      </c>
      <c r="D45" s="32">
        <v>585539.18900000001</v>
      </c>
      <c r="E45" s="35">
        <v>6.1000000000000004E-3</v>
      </c>
      <c r="F45" s="34">
        <v>38947552</v>
      </c>
      <c r="G45" s="59"/>
      <c r="H45" s="59"/>
      <c r="I45" s="33">
        <v>38947462.887024246</v>
      </c>
      <c r="J45" s="32">
        <v>77894919.650079995</v>
      </c>
      <c r="K45" s="32">
        <v>588290.56099999999</v>
      </c>
      <c r="L45" s="35">
        <v>6.1000000000000004E-3</v>
      </c>
      <c r="M45" s="34">
        <v>38947552</v>
      </c>
      <c r="N45" s="59"/>
      <c r="O45" s="59"/>
      <c r="T45" s="62"/>
      <c r="V45" s="62"/>
    </row>
    <row r="46" spans="2:22" ht="15.75" x14ac:dyDescent="0.25">
      <c r="B46" s="33">
        <v>77894922.712064251</v>
      </c>
      <c r="C46" s="34">
        <v>155789839.30015999</v>
      </c>
      <c r="D46" s="32">
        <v>823119.25010000006</v>
      </c>
      <c r="E46" s="35">
        <v>4.5999999999999999E-3</v>
      </c>
      <c r="F46" s="34">
        <v>77895104</v>
      </c>
      <c r="G46" s="59"/>
      <c r="H46" s="59"/>
      <c r="I46" s="33">
        <v>77894922.712064251</v>
      </c>
      <c r="J46" s="32">
        <v>155789839.30015999</v>
      </c>
      <c r="K46" s="32">
        <v>825870.62210000004</v>
      </c>
      <c r="L46" s="35">
        <v>4.5999999999999999E-3</v>
      </c>
      <c r="M46" s="34">
        <v>77895104</v>
      </c>
      <c r="N46" s="59"/>
      <c r="O46" s="59"/>
      <c r="T46" s="62"/>
      <c r="V46" s="62"/>
    </row>
    <row r="47" spans="2:22" ht="15.75" x14ac:dyDescent="0.25">
      <c r="B47" s="33">
        <v>155789842.36214426</v>
      </c>
      <c r="C47" s="34">
        <v>311579678.60031998</v>
      </c>
      <c r="D47" s="32">
        <v>1181436.7239000001</v>
      </c>
      <c r="E47" s="35">
        <v>3.0999999999999999E-3</v>
      </c>
      <c r="F47" s="34">
        <v>155790208</v>
      </c>
      <c r="G47" s="59"/>
      <c r="H47" s="59"/>
      <c r="I47" s="33">
        <v>155789842.36214426</v>
      </c>
      <c r="J47" s="32">
        <v>311579678.60031998</v>
      </c>
      <c r="K47" s="32">
        <v>1184188.0959000001</v>
      </c>
      <c r="L47" s="35">
        <v>3.0999999999999999E-3</v>
      </c>
      <c r="M47" s="34">
        <v>155790208</v>
      </c>
      <c r="N47" s="59"/>
      <c r="O47" s="59"/>
      <c r="T47" s="62"/>
      <c r="V47" s="62"/>
    </row>
    <row r="48" spans="2:22" ht="15.75" x14ac:dyDescent="0.25">
      <c r="B48" s="33">
        <v>311579681.66230422</v>
      </c>
      <c r="C48" s="34">
        <v>623159357.20063996</v>
      </c>
      <c r="D48" s="32">
        <v>1664386.3656000001</v>
      </c>
      <c r="E48" s="35">
        <v>2.8E-3</v>
      </c>
      <c r="F48" s="34">
        <v>311580416</v>
      </c>
      <c r="G48" s="59"/>
      <c r="H48" s="59"/>
      <c r="I48" s="33">
        <v>311579681.66230422</v>
      </c>
      <c r="J48" s="32">
        <v>623159357.20063996</v>
      </c>
      <c r="K48" s="32">
        <v>1667137.7376000001</v>
      </c>
      <c r="L48" s="35">
        <v>2.8E-3</v>
      </c>
      <c r="M48" s="34">
        <v>311580416</v>
      </c>
      <c r="N48" s="59"/>
      <c r="O48" s="59"/>
      <c r="T48" s="62"/>
      <c r="V48" s="62"/>
    </row>
    <row r="49" spans="2:22" ht="15.75" x14ac:dyDescent="0.25">
      <c r="B49" s="33">
        <v>623159360.26262426</v>
      </c>
      <c r="C49" s="34">
        <v>1246318714.4012799</v>
      </c>
      <c r="D49" s="32">
        <v>2536811.5276000001</v>
      </c>
      <c r="E49" s="35">
        <v>2.3999999999999998E-3</v>
      </c>
      <c r="F49" s="34">
        <v>623160832</v>
      </c>
      <c r="G49" s="59"/>
      <c r="H49" s="59"/>
      <c r="I49" s="33">
        <v>623159360.26262426</v>
      </c>
      <c r="J49" s="32">
        <v>1246318714.4012799</v>
      </c>
      <c r="K49" s="32">
        <v>2539562.8996000001</v>
      </c>
      <c r="L49" s="35">
        <v>2.3999999999999998E-3</v>
      </c>
      <c r="M49" s="34">
        <v>623160832</v>
      </c>
      <c r="N49" s="59"/>
      <c r="O49" s="59"/>
      <c r="T49" s="62"/>
      <c r="V49" s="62"/>
    </row>
    <row r="50" spans="2:22" ht="15.75" x14ac:dyDescent="0.25">
      <c r="B50" s="33">
        <v>1246318717.463264</v>
      </c>
      <c r="C50" s="34">
        <v>2492637428.8025599</v>
      </c>
      <c r="D50" s="32">
        <v>4032397.5219999999</v>
      </c>
      <c r="E50" s="35">
        <v>2.0999999999999999E-3</v>
      </c>
      <c r="F50" s="34">
        <v>1246321664</v>
      </c>
      <c r="G50" s="59"/>
      <c r="H50" s="59"/>
      <c r="I50" s="33">
        <v>1246318717.463264</v>
      </c>
      <c r="J50" s="32">
        <v>2492637428.8025599</v>
      </c>
      <c r="K50" s="32">
        <v>4035148.8940000003</v>
      </c>
      <c r="L50" s="35">
        <v>2.0999999999999999E-3</v>
      </c>
      <c r="M50" s="34">
        <v>1246321664</v>
      </c>
      <c r="N50" s="59"/>
      <c r="O50" s="59"/>
      <c r="T50" s="62"/>
      <c r="V50" s="62"/>
    </row>
    <row r="51" spans="2:22" ht="16.5" thickBot="1" x14ac:dyDescent="0.3">
      <c r="B51" s="36">
        <v>2492637431.8645444</v>
      </c>
      <c r="C51" s="37" t="s">
        <v>29</v>
      </c>
      <c r="D51" s="38">
        <v>6649673.0142999999</v>
      </c>
      <c r="E51" s="39">
        <v>1.8E-3</v>
      </c>
      <c r="F51" s="40">
        <v>2492643328</v>
      </c>
      <c r="G51" s="59"/>
      <c r="H51" s="59"/>
      <c r="I51" s="36">
        <v>2492637431.8645444</v>
      </c>
      <c r="J51" s="41" t="s">
        <v>29</v>
      </c>
      <c r="K51" s="38">
        <v>6652424.3863000004</v>
      </c>
      <c r="L51" s="39">
        <v>1.8E-3</v>
      </c>
      <c r="M51" s="40">
        <v>2492643328</v>
      </c>
      <c r="N51" s="59"/>
      <c r="O51" s="59"/>
    </row>
    <row r="52" spans="2:22" ht="15.75" x14ac:dyDescent="0.25">
      <c r="B52" s="63"/>
      <c r="C52" s="64"/>
      <c r="D52" s="63"/>
      <c r="E52" s="65"/>
      <c r="F52" s="63"/>
      <c r="G52" s="59"/>
      <c r="H52" s="59"/>
      <c r="I52" s="63"/>
      <c r="J52" s="64"/>
      <c r="K52" s="63"/>
      <c r="L52" s="65"/>
      <c r="M52" s="63"/>
      <c r="N52" s="59"/>
      <c r="O52" s="59"/>
    </row>
    <row r="54" spans="2:22" ht="15.75" x14ac:dyDescent="0.25">
      <c r="B54" s="57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2:22" ht="15.75" x14ac:dyDescent="0.25">
      <c r="B55" s="57"/>
      <c r="C55" s="58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2:22" ht="15.75" x14ac:dyDescent="0.25">
      <c r="B56" s="57"/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2:22" ht="15.75" x14ac:dyDescent="0.25">
      <c r="B57" s="57"/>
      <c r="C57" s="58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2:22" ht="15.75" x14ac:dyDescent="0.25">
      <c r="B58" s="57"/>
      <c r="C58" s="58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2:22" ht="15.75" x14ac:dyDescent="0.25">
      <c r="B59" s="57"/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2:22" ht="15.75" x14ac:dyDescent="0.25">
      <c r="B60" s="57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2:22" ht="15.75" x14ac:dyDescent="0.25">
      <c r="B61" s="57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2:22" ht="15.75" x14ac:dyDescent="0.25">
      <c r="B62" s="57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2:22" ht="15.75" x14ac:dyDescent="0.25">
      <c r="B63" s="57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2:22" ht="15.75" x14ac:dyDescent="0.25">
      <c r="B64" s="57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2:15" ht="15.75" x14ac:dyDescent="0.25">
      <c r="B65" s="57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  <row r="66" spans="2:15" ht="15.75" x14ac:dyDescent="0.25">
      <c r="B66" s="57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2:15" ht="15.75" x14ac:dyDescent="0.25">
      <c r="B67" s="57"/>
      <c r="C67" s="58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</row>
    <row r="68" spans="2:15" ht="15.75" x14ac:dyDescent="0.25">
      <c r="B68" s="57"/>
      <c r="C68" s="58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</row>
    <row r="69" spans="2:15" ht="15.75" x14ac:dyDescent="0.25">
      <c r="B69" s="57"/>
      <c r="C69" s="58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</row>
    <row r="70" spans="2:15" ht="15.75" x14ac:dyDescent="0.25">
      <c r="B70" s="57"/>
      <c r="C70" s="58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</row>
    <row r="71" spans="2:15" ht="15.75" x14ac:dyDescent="0.25">
      <c r="B71" s="57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</row>
    <row r="72" spans="2:15" ht="15.75" x14ac:dyDescent="0.25">
      <c r="B72" s="57"/>
      <c r="C72" s="58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2:15" ht="15.75" x14ac:dyDescent="0.25">
      <c r="B73" s="57"/>
      <c r="C73" s="58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4" spans="2:15" ht="15.75" x14ac:dyDescent="0.25">
      <c r="B74" s="57"/>
      <c r="C74" s="58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spans="2:15" ht="15.75" x14ac:dyDescent="0.25">
      <c r="B75" s="57"/>
      <c r="C75" s="58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</row>
  </sheetData>
  <sheetProtection algorithmName="SHA-512" hashValue="N5T1Qq7g10d29Q+j2oCTS9h4LDZTJM4Slxb5mBRJyNN9uBy1VG2nWuw/Mbn+CLV+JLnAE7QQ3T+KHNfNt/9UDg==" saltValue="+ZkeY0ZDKfGlc4TLMLiVJg==" spinCount="100000" sheet="1" objects="1" scenarios="1"/>
  <mergeCells count="18">
    <mergeCell ref="B13:B14"/>
    <mergeCell ref="C13:C14"/>
    <mergeCell ref="I13:I14"/>
    <mergeCell ref="J13:J14"/>
    <mergeCell ref="B5:F5"/>
    <mergeCell ref="I5:M5"/>
    <mergeCell ref="B7:C7"/>
    <mergeCell ref="I7:J7"/>
    <mergeCell ref="B10:C12"/>
    <mergeCell ref="D10:F12"/>
    <mergeCell ref="I10:J12"/>
    <mergeCell ref="K10:M12"/>
    <mergeCell ref="B29:F29"/>
    <mergeCell ref="I29:M29"/>
    <mergeCell ref="B31:C31"/>
    <mergeCell ref="I31:J31"/>
    <mergeCell ref="D34:F34"/>
    <mergeCell ref="K34:M34"/>
  </mergeCells>
  <pageMargins left="0.46" right="0.34" top="1.35" bottom="0.38" header="0.3" footer="0.3"/>
  <pageSetup paperSize="9" scale="5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'Índice FACPCE'!$G$4:$G$20</xm:f>
          </x14:formula1>
          <xm:sqref>K7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4:U48"/>
  <sheetViews>
    <sheetView showGridLines="0" topLeftCell="G1" zoomScaleNormal="100" workbookViewId="0"/>
  </sheetViews>
  <sheetFormatPr baseColWidth="10" defaultColWidth="9.140625" defaultRowHeight="15" x14ac:dyDescent="0.25"/>
  <cols>
    <col min="1" max="1" width="16.7109375" style="55" hidden="1" customWidth="1"/>
    <col min="2" max="2" width="16.7109375" style="56" hidden="1" customWidth="1"/>
    <col min="3" max="4" width="15" style="45" hidden="1" customWidth="1"/>
    <col min="5" max="5" width="15.42578125" style="45" hidden="1" customWidth="1"/>
    <col min="6" max="6" width="2.28515625" style="45" hidden="1" customWidth="1"/>
    <col min="7" max="7" width="2.85546875" style="45" customWidth="1"/>
    <col min="8" max="9" width="19.7109375" style="45" customWidth="1"/>
    <col min="10" max="12" width="15.140625" style="45" customWidth="1"/>
    <col min="13" max="15" width="11.42578125" style="45" customWidth="1"/>
    <col min="16" max="16" width="12.7109375" style="56" bestFit="1" customWidth="1"/>
    <col min="17" max="17" width="13.42578125" style="56" customWidth="1"/>
    <col min="18" max="19" width="11.42578125" style="45" customWidth="1"/>
    <col min="20" max="20" width="13.42578125" style="56" customWidth="1"/>
    <col min="21" max="245" width="11.42578125" style="45" customWidth="1"/>
    <col min="246" max="16384" width="9.140625" style="45"/>
  </cols>
  <sheetData>
    <row r="4" spans="1:21" ht="15.75" thickBot="1" x14ac:dyDescent="0.3"/>
    <row r="5" spans="1:21" ht="16.5" thickBot="1" x14ac:dyDescent="0.3">
      <c r="A5" s="372" t="s">
        <v>63</v>
      </c>
      <c r="B5" s="373"/>
      <c r="C5" s="373"/>
      <c r="D5" s="373"/>
      <c r="E5" s="374"/>
      <c r="F5" s="59"/>
      <c r="G5" s="59"/>
      <c r="H5" s="372" t="s">
        <v>63</v>
      </c>
      <c r="I5" s="373"/>
      <c r="J5" s="373"/>
      <c r="K5" s="373"/>
      <c r="L5" s="374"/>
      <c r="M5" s="59"/>
      <c r="N5" s="59"/>
    </row>
    <row r="6" spans="1:21" ht="7.5" customHeight="1" thickBot="1" x14ac:dyDescent="0.3">
      <c r="A6" s="57"/>
      <c r="B6" s="58"/>
      <c r="C6" s="59"/>
      <c r="D6" s="59"/>
      <c r="E6" s="59"/>
      <c r="F6" s="59"/>
      <c r="G6" s="59"/>
      <c r="H6" s="57"/>
      <c r="I6" s="58"/>
      <c r="J6" s="59"/>
      <c r="K6" s="59"/>
      <c r="L6" s="59"/>
      <c r="M6" s="59"/>
      <c r="N6" s="59"/>
    </row>
    <row r="7" spans="1:21" ht="16.5" thickBot="1" x14ac:dyDescent="0.3">
      <c r="A7" s="361" t="s">
        <v>59</v>
      </c>
      <c r="B7" s="362"/>
      <c r="C7" s="109">
        <f>+INICIO!C26</f>
        <v>44927</v>
      </c>
      <c r="D7" s="53" t="str">
        <f>VLOOKUP(C7,'Índice FACPCE'!$A$3:$G$20,6,FALSE)</f>
        <v/>
      </c>
      <c r="E7" s="6"/>
      <c r="F7" s="59"/>
      <c r="G7" s="59"/>
      <c r="H7" s="361" t="s">
        <v>59</v>
      </c>
      <c r="I7" s="362"/>
      <c r="J7" s="109">
        <f>+INICIO!C26</f>
        <v>44927</v>
      </c>
      <c r="K7" s="53">
        <f>VLOOKUP(J7-31,'Índice FACPCE'!$A$3:$G$20,6,FALSE)</f>
        <v>0.16388104949428461</v>
      </c>
      <c r="L7" s="6"/>
      <c r="M7" s="59"/>
      <c r="N7" s="59"/>
    </row>
    <row r="8" spans="1:21" ht="15.75" x14ac:dyDescent="0.25">
      <c r="A8" s="7"/>
      <c r="B8" s="7"/>
      <c r="C8" s="8"/>
      <c r="D8" s="54" t="s">
        <v>60</v>
      </c>
      <c r="E8" s="3"/>
      <c r="F8" s="59"/>
      <c r="G8" s="59"/>
      <c r="H8" s="60"/>
      <c r="I8" s="60"/>
      <c r="J8" s="61"/>
      <c r="K8" s="121" t="s">
        <v>60</v>
      </c>
      <c r="L8" s="59"/>
      <c r="M8" s="59"/>
      <c r="N8" s="59"/>
    </row>
    <row r="9" spans="1:21" ht="8.25" customHeight="1" thickBot="1" x14ac:dyDescent="0.3">
      <c r="A9" s="3"/>
      <c r="B9" s="3"/>
      <c r="C9" s="3"/>
      <c r="D9" s="3"/>
      <c r="E9" s="3"/>
      <c r="F9" s="59"/>
      <c r="G9" s="59"/>
      <c r="H9" s="59"/>
      <c r="I9" s="59"/>
      <c r="J9" s="59"/>
      <c r="K9" s="59"/>
      <c r="L9" s="59"/>
      <c r="M9" s="59"/>
      <c r="N9" s="59"/>
    </row>
    <row r="10" spans="1:21" ht="15.75" customHeight="1" x14ac:dyDescent="0.25">
      <c r="A10" s="375" t="s">
        <v>65</v>
      </c>
      <c r="B10" s="376"/>
      <c r="C10" s="381" t="s">
        <v>20</v>
      </c>
      <c r="D10" s="382"/>
      <c r="E10" s="383"/>
      <c r="F10" s="59"/>
      <c r="G10" s="59"/>
      <c r="H10" s="375" t="s">
        <v>65</v>
      </c>
      <c r="I10" s="376"/>
      <c r="J10" s="381" t="s">
        <v>20</v>
      </c>
      <c r="K10" s="382"/>
      <c r="L10" s="383"/>
      <c r="M10" s="59"/>
      <c r="N10" s="59"/>
    </row>
    <row r="11" spans="1:21" ht="15.75" x14ac:dyDescent="0.25">
      <c r="A11" s="377"/>
      <c r="B11" s="378"/>
      <c r="C11" s="384"/>
      <c r="D11" s="385"/>
      <c r="E11" s="386"/>
      <c r="F11" s="59"/>
      <c r="G11" s="59"/>
      <c r="H11" s="377"/>
      <c r="I11" s="378"/>
      <c r="J11" s="384"/>
      <c r="K11" s="385"/>
      <c r="L11" s="386"/>
      <c r="M11" s="59"/>
      <c r="N11" s="59"/>
    </row>
    <row r="12" spans="1:21" ht="16.5" thickBot="1" x14ac:dyDescent="0.3">
      <c r="A12" s="379"/>
      <c r="B12" s="380"/>
      <c r="C12" s="387"/>
      <c r="D12" s="388"/>
      <c r="E12" s="389"/>
      <c r="F12" s="59"/>
      <c r="G12" s="59"/>
      <c r="H12" s="379"/>
      <c r="I12" s="380"/>
      <c r="J12" s="387"/>
      <c r="K12" s="388"/>
      <c r="L12" s="389"/>
      <c r="M12" s="59"/>
      <c r="N12" s="59"/>
    </row>
    <row r="13" spans="1:21" ht="15.75" x14ac:dyDescent="0.25">
      <c r="A13" s="368" t="s">
        <v>22</v>
      </c>
      <c r="B13" s="370" t="s">
        <v>23</v>
      </c>
      <c r="C13" s="67" t="s">
        <v>24</v>
      </c>
      <c r="D13" s="66" t="s">
        <v>25</v>
      </c>
      <c r="E13" s="68" t="s">
        <v>26</v>
      </c>
      <c r="F13" s="59"/>
      <c r="G13" s="59"/>
      <c r="H13" s="368" t="s">
        <v>22</v>
      </c>
      <c r="I13" s="370" t="s">
        <v>23</v>
      </c>
      <c r="J13" s="67" t="s">
        <v>24</v>
      </c>
      <c r="K13" s="66" t="s">
        <v>25</v>
      </c>
      <c r="L13" s="68" t="s">
        <v>26</v>
      </c>
      <c r="M13" s="59"/>
      <c r="N13" s="59"/>
    </row>
    <row r="14" spans="1:21" ht="16.5" thickBot="1" x14ac:dyDescent="0.3">
      <c r="A14" s="369"/>
      <c r="B14" s="371"/>
      <c r="C14" s="69" t="s">
        <v>3</v>
      </c>
      <c r="D14" s="70" t="s">
        <v>27</v>
      </c>
      <c r="E14" s="71" t="s">
        <v>28</v>
      </c>
      <c r="F14" s="59"/>
      <c r="G14" s="59"/>
      <c r="H14" s="369"/>
      <c r="I14" s="371"/>
      <c r="J14" s="69" t="s">
        <v>3</v>
      </c>
      <c r="K14" s="70" t="s">
        <v>27</v>
      </c>
      <c r="L14" s="71" t="s">
        <v>28</v>
      </c>
      <c r="M14" s="59"/>
      <c r="N14" s="59"/>
    </row>
    <row r="15" spans="1:21" ht="15.75" x14ac:dyDescent="0.25">
      <c r="A15" s="87">
        <v>1</v>
      </c>
      <c r="B15" s="88" t="e">
        <f t="shared" ref="B15:B20" si="0">+A16-1</f>
        <v>#VALUE!</v>
      </c>
      <c r="C15" s="74" t="e">
        <f>+B15*0.0105</f>
        <v>#VALUE!</v>
      </c>
      <c r="D15" s="75"/>
      <c r="E15" s="76"/>
      <c r="F15" s="59"/>
      <c r="G15" s="59"/>
      <c r="H15" s="87">
        <v>1</v>
      </c>
      <c r="I15" s="88">
        <f t="shared" ref="I15:I20" si="1">+H16-1</f>
        <v>1772593.2252736494</v>
      </c>
      <c r="J15" s="74">
        <f>+I15*0.0105</f>
        <v>18612.228865373319</v>
      </c>
      <c r="K15" s="75"/>
      <c r="L15" s="76"/>
      <c r="M15" s="59"/>
      <c r="N15" s="59"/>
    </row>
    <row r="16" spans="1:21" ht="15.75" x14ac:dyDescent="0.25">
      <c r="A16" s="92" t="e">
        <f>+A34*(1+D7)</f>
        <v>#VALUE!</v>
      </c>
      <c r="B16" s="90" t="e">
        <f t="shared" si="0"/>
        <v>#VALUE!</v>
      </c>
      <c r="C16" s="79" t="e">
        <f>+B15*1.05/100</f>
        <v>#VALUE!</v>
      </c>
      <c r="D16" s="80">
        <v>1.0200000000000001E-2</v>
      </c>
      <c r="E16" s="78" t="e">
        <f t="shared" ref="E16:E21" si="2">+A16</f>
        <v>#VALUE!</v>
      </c>
      <c r="F16" s="59"/>
      <c r="G16" s="59"/>
      <c r="H16" s="92">
        <f>+H34*(1+K7)</f>
        <v>1772594.2252736494</v>
      </c>
      <c r="I16" s="90">
        <f t="shared" si="1"/>
        <v>4431484.5631841235</v>
      </c>
      <c r="J16" s="79">
        <f>+I15*1.05/100</f>
        <v>18612.228865373319</v>
      </c>
      <c r="K16" s="80">
        <v>1.0200000000000001E-2</v>
      </c>
      <c r="L16" s="78">
        <f t="shared" ref="L16:L21" si="3">+H16</f>
        <v>1772594.2252736494</v>
      </c>
      <c r="M16" s="59"/>
      <c r="N16" s="59"/>
      <c r="S16" s="62"/>
      <c r="U16" s="62"/>
    </row>
    <row r="17" spans="1:21" ht="15.75" x14ac:dyDescent="0.25">
      <c r="A17" s="89" t="e">
        <f>+A16*2.5</f>
        <v>#VALUE!</v>
      </c>
      <c r="B17" s="90" t="e">
        <f t="shared" si="0"/>
        <v>#VALUE!</v>
      </c>
      <c r="C17" s="79" t="e">
        <f>+C16+(B16-E16)*D16</f>
        <v>#VALUE!</v>
      </c>
      <c r="D17" s="80">
        <v>8.2000000000000007E-3</v>
      </c>
      <c r="E17" s="78" t="e">
        <f t="shared" si="2"/>
        <v>#VALUE!</v>
      </c>
      <c r="F17" s="59"/>
      <c r="G17" s="59"/>
      <c r="H17" s="89">
        <f>+H16*2.5</f>
        <v>4431485.5631841235</v>
      </c>
      <c r="I17" s="90">
        <f t="shared" si="1"/>
        <v>6647227.3447761852</v>
      </c>
      <c r="J17" s="79">
        <f>+J16+(I16-L16)*K16</f>
        <v>45732.910312060158</v>
      </c>
      <c r="K17" s="80">
        <v>8.2000000000000007E-3</v>
      </c>
      <c r="L17" s="78">
        <f t="shared" si="3"/>
        <v>4431485.5631841235</v>
      </c>
      <c r="M17" s="59"/>
      <c r="N17" s="59"/>
      <c r="S17" s="62"/>
      <c r="U17" s="62"/>
    </row>
    <row r="18" spans="1:21" ht="15.75" x14ac:dyDescent="0.25">
      <c r="A18" s="89" t="e">
        <f>+A17*1.5</f>
        <v>#VALUE!</v>
      </c>
      <c r="B18" s="90" t="e">
        <f t="shared" si="0"/>
        <v>#VALUE!</v>
      </c>
      <c r="C18" s="79" t="e">
        <f>+C17+(B17-E17)*D17</f>
        <v>#VALUE!</v>
      </c>
      <c r="D18" s="80">
        <v>7.1999999999999998E-3</v>
      </c>
      <c r="E18" s="78" t="e">
        <f t="shared" si="2"/>
        <v>#VALUE!</v>
      </c>
      <c r="F18" s="59"/>
      <c r="G18" s="59"/>
      <c r="H18" s="89">
        <f>+H17*1.5</f>
        <v>6647228.3447761852</v>
      </c>
      <c r="I18" s="90">
        <f t="shared" si="1"/>
        <v>8641395.8482090402</v>
      </c>
      <c r="J18" s="79">
        <f>+J17+(I17-L17)*K17</f>
        <v>63901.992921115067</v>
      </c>
      <c r="K18" s="80">
        <v>7.1999999999999998E-3</v>
      </c>
      <c r="L18" s="78">
        <f t="shared" si="3"/>
        <v>6647228.3447761852</v>
      </c>
      <c r="M18" s="59"/>
      <c r="N18" s="59"/>
      <c r="S18" s="62"/>
      <c r="U18" s="62"/>
    </row>
    <row r="19" spans="1:21" ht="15.75" x14ac:dyDescent="0.25">
      <c r="A19" s="89" t="e">
        <f>+A18*1.3</f>
        <v>#VALUE!</v>
      </c>
      <c r="B19" s="90" t="e">
        <f t="shared" si="0"/>
        <v>#VALUE!</v>
      </c>
      <c r="C19" s="79" t="e">
        <f>+C18+(B18-E18)*D18</f>
        <v>#VALUE!</v>
      </c>
      <c r="D19" s="80">
        <v>4.1000000000000003E-3</v>
      </c>
      <c r="E19" s="78" t="e">
        <f t="shared" si="2"/>
        <v>#VALUE!</v>
      </c>
      <c r="F19" s="59"/>
      <c r="G19" s="59"/>
      <c r="H19" s="89">
        <f>+H18*1.3</f>
        <v>8641396.8482090402</v>
      </c>
      <c r="I19" s="90">
        <f t="shared" si="1"/>
        <v>12962094.272313561</v>
      </c>
      <c r="J19" s="79">
        <f>+J18+(I18-L18)*K18</f>
        <v>78259.998945831627</v>
      </c>
      <c r="K19" s="80">
        <v>4.1000000000000003E-3</v>
      </c>
      <c r="L19" s="78">
        <f t="shared" si="3"/>
        <v>8641396.8482090402</v>
      </c>
      <c r="M19" s="59"/>
      <c r="N19" s="59"/>
      <c r="S19" s="62"/>
      <c r="U19" s="62"/>
    </row>
    <row r="20" spans="1:21" ht="15.75" x14ac:dyDescent="0.25">
      <c r="A20" s="89" t="e">
        <f>+A19*1.5</f>
        <v>#VALUE!</v>
      </c>
      <c r="B20" s="90" t="e">
        <f t="shared" si="0"/>
        <v>#VALUE!</v>
      </c>
      <c r="C20" s="79" t="e">
        <f>+C19+(B19-E19)*D19</f>
        <v>#VALUE!</v>
      </c>
      <c r="D20" s="80">
        <v>2E-3</v>
      </c>
      <c r="E20" s="78" t="e">
        <f t="shared" si="2"/>
        <v>#VALUE!</v>
      </c>
      <c r="F20" s="59"/>
      <c r="G20" s="59"/>
      <c r="H20" s="89">
        <f>+H19*1.5</f>
        <v>12962095.272313561</v>
      </c>
      <c r="I20" s="90">
        <f t="shared" si="1"/>
        <v>16850722.854007632</v>
      </c>
      <c r="J20" s="79">
        <f>+J19+(I19-L19)*K19</f>
        <v>95974.858384660169</v>
      </c>
      <c r="K20" s="80">
        <v>2E-3</v>
      </c>
      <c r="L20" s="78">
        <f t="shared" si="3"/>
        <v>12962095.272313561</v>
      </c>
      <c r="M20" s="59"/>
      <c r="N20" s="59"/>
      <c r="S20" s="62"/>
      <c r="U20" s="62"/>
    </row>
    <row r="21" spans="1:21" ht="16.5" thickBot="1" x14ac:dyDescent="0.3">
      <c r="A21" s="91" t="e">
        <f>+A20*1.3</f>
        <v>#VALUE!</v>
      </c>
      <c r="B21" s="86"/>
      <c r="C21" s="82" t="e">
        <f>+C20+(B20-E20)*D20</f>
        <v>#VALUE!</v>
      </c>
      <c r="D21" s="83">
        <v>1E-3</v>
      </c>
      <c r="E21" s="84" t="e">
        <f t="shared" si="2"/>
        <v>#VALUE!</v>
      </c>
      <c r="F21" s="59"/>
      <c r="G21" s="59"/>
      <c r="H21" s="91">
        <f>+H20*1.3</f>
        <v>16850723.854007632</v>
      </c>
      <c r="I21" s="86"/>
      <c r="J21" s="82">
        <f>+J20+(I20-L20)*K20</f>
        <v>103752.11354804831</v>
      </c>
      <c r="K21" s="83">
        <v>1E-3</v>
      </c>
      <c r="L21" s="84">
        <f t="shared" si="3"/>
        <v>16850723.854007632</v>
      </c>
      <c r="M21" s="59"/>
      <c r="N21" s="59"/>
      <c r="S21" s="62"/>
      <c r="U21" s="62"/>
    </row>
    <row r="22" spans="1:21" ht="15.75" thickBot="1" x14ac:dyDescent="0.3"/>
    <row r="23" spans="1:21" ht="16.5" thickBot="1" x14ac:dyDescent="0.3">
      <c r="A23" s="358" t="s">
        <v>64</v>
      </c>
      <c r="B23" s="359"/>
      <c r="C23" s="359"/>
      <c r="D23" s="359"/>
      <c r="E23" s="360"/>
      <c r="F23" s="59"/>
      <c r="G23" s="59"/>
      <c r="H23" s="358" t="s">
        <v>64</v>
      </c>
      <c r="I23" s="359"/>
      <c r="J23" s="359"/>
      <c r="K23" s="359"/>
      <c r="L23" s="360"/>
      <c r="M23" s="59"/>
      <c r="N23" s="59"/>
    </row>
    <row r="24" spans="1:21" ht="7.5" customHeight="1" x14ac:dyDescent="0.25">
      <c r="A24" s="57"/>
      <c r="B24" s="58"/>
      <c r="C24" s="59"/>
      <c r="D24" s="59"/>
      <c r="E24" s="59"/>
      <c r="F24" s="59"/>
      <c r="G24" s="59"/>
      <c r="H24" s="57"/>
      <c r="I24" s="58"/>
      <c r="J24" s="59"/>
      <c r="K24" s="59"/>
      <c r="L24" s="59"/>
      <c r="M24" s="59"/>
      <c r="N24" s="59"/>
    </row>
    <row r="25" spans="1:21" ht="16.5" hidden="1" thickBot="1" x14ac:dyDescent="0.3">
      <c r="A25" s="361" t="s">
        <v>17</v>
      </c>
      <c r="B25" s="362"/>
      <c r="C25" s="4">
        <v>0.3</v>
      </c>
      <c r="D25" s="5">
        <v>0.6</v>
      </c>
      <c r="E25" s="6" t="s">
        <v>18</v>
      </c>
      <c r="F25" s="59"/>
      <c r="G25" s="59"/>
      <c r="H25" s="361" t="s">
        <v>17</v>
      </c>
      <c r="I25" s="362"/>
      <c r="J25" s="4">
        <v>0.42</v>
      </c>
      <c r="K25" s="5">
        <v>0.84</v>
      </c>
      <c r="L25" s="6" t="s">
        <v>18</v>
      </c>
      <c r="M25" s="59"/>
      <c r="N25" s="59"/>
    </row>
    <row r="26" spans="1:21" ht="8.25" hidden="1" customHeight="1" x14ac:dyDescent="0.25">
      <c r="A26" s="60"/>
      <c r="B26" s="60"/>
      <c r="C26" s="61"/>
      <c r="D26" s="59"/>
      <c r="E26" s="59"/>
      <c r="F26" s="59"/>
      <c r="G26" s="59"/>
      <c r="H26" s="60"/>
      <c r="I26" s="60"/>
      <c r="J26" s="61"/>
      <c r="K26" s="59"/>
      <c r="L26" s="59"/>
      <c r="M26" s="59"/>
      <c r="N26" s="59"/>
    </row>
    <row r="27" spans="1:21" ht="8.25" customHeight="1" thickBot="1" x14ac:dyDescent="0.3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21" ht="15.75" customHeight="1" x14ac:dyDescent="0.25">
      <c r="A28" s="375" t="s">
        <v>65</v>
      </c>
      <c r="B28" s="376"/>
      <c r="C28" s="381" t="s">
        <v>20</v>
      </c>
      <c r="D28" s="382"/>
      <c r="E28" s="383"/>
      <c r="F28" s="59"/>
      <c r="G28" s="59"/>
      <c r="H28" s="375" t="s">
        <v>65</v>
      </c>
      <c r="I28" s="376"/>
      <c r="J28" s="381" t="s">
        <v>20</v>
      </c>
      <c r="K28" s="382"/>
      <c r="L28" s="383"/>
      <c r="M28" s="59"/>
      <c r="N28" s="59"/>
    </row>
    <row r="29" spans="1:21" ht="15.75" x14ac:dyDescent="0.25">
      <c r="A29" s="377"/>
      <c r="B29" s="378"/>
      <c r="C29" s="384"/>
      <c r="D29" s="385"/>
      <c r="E29" s="386"/>
      <c r="F29" s="59"/>
      <c r="G29" s="59"/>
      <c r="H29" s="377"/>
      <c r="I29" s="378"/>
      <c r="J29" s="384"/>
      <c r="K29" s="385"/>
      <c r="L29" s="386"/>
      <c r="M29" s="59"/>
      <c r="N29" s="59"/>
    </row>
    <row r="30" spans="1:21" ht="16.5" thickBot="1" x14ac:dyDescent="0.3">
      <c r="A30" s="379"/>
      <c r="B30" s="380"/>
      <c r="C30" s="387"/>
      <c r="D30" s="388"/>
      <c r="E30" s="389"/>
      <c r="F30" s="59"/>
      <c r="G30" s="59"/>
      <c r="H30" s="379"/>
      <c r="I30" s="380"/>
      <c r="J30" s="387"/>
      <c r="K30" s="388"/>
      <c r="L30" s="389"/>
      <c r="M30" s="59"/>
      <c r="N30" s="59"/>
    </row>
    <row r="31" spans="1:21" ht="15.75" x14ac:dyDescent="0.25">
      <c r="A31" s="368" t="s">
        <v>22</v>
      </c>
      <c r="B31" s="370" t="s">
        <v>23</v>
      </c>
      <c r="C31" s="67" t="s">
        <v>24</v>
      </c>
      <c r="D31" s="66" t="s">
        <v>25</v>
      </c>
      <c r="E31" s="68" t="s">
        <v>26</v>
      </c>
      <c r="F31" s="59"/>
      <c r="G31" s="59"/>
      <c r="H31" s="368" t="s">
        <v>22</v>
      </c>
      <c r="I31" s="370" t="s">
        <v>23</v>
      </c>
      <c r="J31" s="67" t="s">
        <v>24</v>
      </c>
      <c r="K31" s="66" t="s">
        <v>25</v>
      </c>
      <c r="L31" s="68" t="s">
        <v>26</v>
      </c>
      <c r="M31" s="59"/>
      <c r="N31" s="59"/>
    </row>
    <row r="32" spans="1:21" ht="16.5" thickBot="1" x14ac:dyDescent="0.3">
      <c r="A32" s="369"/>
      <c r="B32" s="371"/>
      <c r="C32" s="69" t="s">
        <v>3</v>
      </c>
      <c r="D32" s="70" t="s">
        <v>27</v>
      </c>
      <c r="E32" s="71" t="s">
        <v>28</v>
      </c>
      <c r="F32" s="59"/>
      <c r="G32" s="59"/>
      <c r="H32" s="369"/>
      <c r="I32" s="371"/>
      <c r="J32" s="69" t="s">
        <v>3</v>
      </c>
      <c r="K32" s="70" t="s">
        <v>27</v>
      </c>
      <c r="L32" s="71" t="s">
        <v>28</v>
      </c>
      <c r="M32" s="59"/>
      <c r="N32" s="59"/>
    </row>
    <row r="33" spans="1:21" ht="15.75" x14ac:dyDescent="0.25">
      <c r="A33" s="87">
        <v>1</v>
      </c>
      <c r="B33" s="88">
        <v>1065037</v>
      </c>
      <c r="C33" s="74">
        <v>11182.888500000001</v>
      </c>
      <c r="D33" s="75"/>
      <c r="E33" s="76">
        <v>1</v>
      </c>
      <c r="F33" s="59"/>
      <c r="G33" s="59"/>
      <c r="H33" s="87">
        <v>1</v>
      </c>
      <c r="I33" s="88">
        <v>1523001.91</v>
      </c>
      <c r="J33" s="74">
        <v>15991.520055000001</v>
      </c>
      <c r="K33" s="75"/>
      <c r="L33" s="76">
        <v>1</v>
      </c>
      <c r="M33" s="59"/>
      <c r="N33" s="59"/>
    </row>
    <row r="34" spans="1:21" ht="15.75" x14ac:dyDescent="0.25">
      <c r="A34" s="89">
        <v>1065038</v>
      </c>
      <c r="B34" s="90">
        <v>2662594</v>
      </c>
      <c r="C34" s="79">
        <v>11182.888500000001</v>
      </c>
      <c r="D34" s="80">
        <v>1.0200000000000001E-2</v>
      </c>
      <c r="E34" s="78">
        <v>1065039.3</v>
      </c>
      <c r="F34" s="59"/>
      <c r="G34" s="59"/>
      <c r="H34" s="89">
        <v>1523002.91</v>
      </c>
      <c r="I34" s="90">
        <v>3807506.2749999999</v>
      </c>
      <c r="J34" s="79">
        <v>15991.520054999999</v>
      </c>
      <c r="K34" s="80">
        <v>1.0200000000000001E-2</v>
      </c>
      <c r="L34" s="78">
        <v>1523002.91</v>
      </c>
      <c r="M34" s="59"/>
      <c r="N34" s="59"/>
      <c r="S34" s="62"/>
      <c r="U34" s="62"/>
    </row>
    <row r="35" spans="1:21" ht="15.75" x14ac:dyDescent="0.25">
      <c r="A35" s="89">
        <v>2662595</v>
      </c>
      <c r="B35" s="90">
        <v>3993891.5</v>
      </c>
      <c r="C35" s="79">
        <f>+C34+(B34-E34)*D34</f>
        <v>27477.94644</v>
      </c>
      <c r="D35" s="80">
        <v>8.2000000000000007E-3</v>
      </c>
      <c r="E35" s="78">
        <v>2662598.25</v>
      </c>
      <c r="F35" s="59"/>
      <c r="G35" s="59"/>
      <c r="H35" s="89">
        <v>3807507.2749999999</v>
      </c>
      <c r="I35" s="90">
        <v>5711259.9124999996</v>
      </c>
      <c r="J35" s="79">
        <v>39293.454378000002</v>
      </c>
      <c r="K35" s="80">
        <v>8.2000000000000007E-3</v>
      </c>
      <c r="L35" s="78">
        <v>3807507.2749999999</v>
      </c>
      <c r="M35" s="59"/>
      <c r="N35" s="59"/>
      <c r="S35" s="62"/>
      <c r="U35" s="62"/>
    </row>
    <row r="36" spans="1:21" ht="15.75" x14ac:dyDescent="0.25">
      <c r="A36" s="89">
        <v>3993892.5</v>
      </c>
      <c r="B36" s="90">
        <v>5192059.25</v>
      </c>
      <c r="C36" s="79">
        <f>+C35+(B35-E35)*D35</f>
        <v>38394.551090000001</v>
      </c>
      <c r="D36" s="80">
        <v>7.1999999999999998E-3</v>
      </c>
      <c r="E36" s="78">
        <v>3993897.375</v>
      </c>
      <c r="F36" s="59"/>
      <c r="G36" s="59"/>
      <c r="H36" s="89">
        <v>5711260.9124999996</v>
      </c>
      <c r="I36" s="90">
        <v>7424638.1862499993</v>
      </c>
      <c r="J36" s="79">
        <v>54904.226005500001</v>
      </c>
      <c r="K36" s="80">
        <v>7.1999999999999998E-3</v>
      </c>
      <c r="L36" s="78">
        <v>5711260.9124999996</v>
      </c>
      <c r="M36" s="59"/>
      <c r="N36" s="59"/>
      <c r="S36" s="62"/>
      <c r="U36" s="62"/>
    </row>
    <row r="37" spans="1:21" ht="15.75" x14ac:dyDescent="0.25">
      <c r="A37" s="89">
        <v>5192060.25</v>
      </c>
      <c r="B37" s="90">
        <v>7788089.375</v>
      </c>
      <c r="C37" s="79">
        <f>+C36+(B36-E36)*D36</f>
        <v>47021.316590000002</v>
      </c>
      <c r="D37" s="80">
        <v>4.1000000000000003E-3</v>
      </c>
      <c r="E37" s="78">
        <v>5192066.5875000004</v>
      </c>
      <c r="F37" s="59"/>
      <c r="G37" s="59"/>
      <c r="H37" s="89">
        <v>7424639.1862499993</v>
      </c>
      <c r="I37" s="90">
        <v>11136957.779374998</v>
      </c>
      <c r="J37" s="79">
        <v>67240.542376500001</v>
      </c>
      <c r="K37" s="80">
        <v>4.1000000000000003E-3</v>
      </c>
      <c r="L37" s="78">
        <v>7424639.1862499993</v>
      </c>
      <c r="M37" s="59"/>
      <c r="N37" s="59"/>
      <c r="S37" s="62"/>
      <c r="U37" s="62"/>
    </row>
    <row r="38" spans="1:21" ht="15.75" x14ac:dyDescent="0.25">
      <c r="A38" s="89">
        <v>7788090.375</v>
      </c>
      <c r="B38" s="90">
        <v>10124516.487500001</v>
      </c>
      <c r="C38" s="79">
        <f>+C37+(B37-E37)*D37</f>
        <v>57665.010018749999</v>
      </c>
      <c r="D38" s="80">
        <v>2E-3</v>
      </c>
      <c r="E38" s="78">
        <v>7788099.8812500006</v>
      </c>
      <c r="F38" s="59"/>
      <c r="G38" s="59"/>
      <c r="H38" s="89">
        <v>11136958.779374998</v>
      </c>
      <c r="I38" s="90">
        <v>14478045.413187498</v>
      </c>
      <c r="J38" s="79">
        <v>82461.0486083125</v>
      </c>
      <c r="K38" s="80">
        <v>2E-3</v>
      </c>
      <c r="L38" s="78">
        <v>11136958.779374998</v>
      </c>
      <c r="M38" s="59"/>
      <c r="N38" s="59"/>
      <c r="S38" s="62"/>
      <c r="U38" s="62"/>
    </row>
    <row r="39" spans="1:21" ht="16.5" thickBot="1" x14ac:dyDescent="0.3">
      <c r="A39" s="91">
        <v>10124517.487500001</v>
      </c>
      <c r="B39" s="86" t="s">
        <v>29</v>
      </c>
      <c r="C39" s="82">
        <f>+C38+(B38-E38)*D38</f>
        <v>62337.843231250001</v>
      </c>
      <c r="D39" s="83">
        <v>1E-3</v>
      </c>
      <c r="E39" s="84">
        <v>10124529.845625002</v>
      </c>
      <c r="F39" s="59"/>
      <c r="G39" s="59"/>
      <c r="H39" s="91">
        <v>14478046.413187498</v>
      </c>
      <c r="I39" s="86"/>
      <c r="J39" s="82">
        <v>89143.221875937495</v>
      </c>
      <c r="K39" s="83">
        <v>1E-3</v>
      </c>
      <c r="L39" s="84">
        <v>14478046.413187498</v>
      </c>
      <c r="M39" s="59"/>
      <c r="N39" s="59"/>
      <c r="S39" s="62"/>
      <c r="U39" s="62"/>
    </row>
    <row r="40" spans="1:21" ht="15.75" x14ac:dyDescent="0.25">
      <c r="A40" s="57"/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</row>
    <row r="41" spans="1:21" ht="15.75" x14ac:dyDescent="0.25">
      <c r="A41" s="57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  <row r="42" spans="1:21" ht="15.75" x14ac:dyDescent="0.25">
      <c r="A42" s="57"/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</row>
    <row r="43" spans="1:21" ht="15.75" x14ac:dyDescent="0.25">
      <c r="A43" s="57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  <row r="44" spans="1:21" ht="15.75" x14ac:dyDescent="0.25">
      <c r="A44" s="57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</row>
    <row r="45" spans="1:21" ht="15.75" x14ac:dyDescent="0.25">
      <c r="A45" s="57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</row>
    <row r="46" spans="1:21" ht="15.75" x14ac:dyDescent="0.25">
      <c r="A46" s="57"/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:21" ht="15.75" x14ac:dyDescent="0.25">
      <c r="A47" s="57"/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</row>
    <row r="48" spans="1:21" ht="15.75" x14ac:dyDescent="0.25">
      <c r="A48" s="57"/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</row>
  </sheetData>
  <sheetProtection algorithmName="SHA-512" hashValue="Lyka0Q0jssQhEmd1PLZFyl7okDsaoSRahYB+FMq17LV06Aev9IL0vyOJXWN+gdELGulmrrJNvL19Jbr2XA0r1g==" saltValue="7Ifw14yHfH005+uu0BVr+Q==" spinCount="100000" sheet="1" objects="1" scenarios="1"/>
  <mergeCells count="24">
    <mergeCell ref="J28:L30"/>
    <mergeCell ref="A31:A32"/>
    <mergeCell ref="B31:B32"/>
    <mergeCell ref="H31:H32"/>
    <mergeCell ref="I31:I32"/>
    <mergeCell ref="A25:B25"/>
    <mergeCell ref="H25:I25"/>
    <mergeCell ref="A28:B30"/>
    <mergeCell ref="C28:E30"/>
    <mergeCell ref="H28:I30"/>
    <mergeCell ref="A13:A14"/>
    <mergeCell ref="B13:B14"/>
    <mergeCell ref="H13:H14"/>
    <mergeCell ref="I13:I14"/>
    <mergeCell ref="A23:E23"/>
    <mergeCell ref="H23:L23"/>
    <mergeCell ref="A5:E5"/>
    <mergeCell ref="H5:L5"/>
    <mergeCell ref="A7:B7"/>
    <mergeCell ref="H7:I7"/>
    <mergeCell ref="A10:B12"/>
    <mergeCell ref="C10:E12"/>
    <mergeCell ref="H10:I12"/>
    <mergeCell ref="J10:L12"/>
  </mergeCells>
  <pageMargins left="0.7" right="0.7" top="0.75" bottom="0.75" header="0.3" footer="0.3"/>
  <ignoredErrors>
    <ignoredError sqref="A19:A20 H19:H20" 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'Índice FACPCE'!$G$4:$G$20</xm:f>
          </x14:formula1>
          <xm:sqref>C7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3:G40"/>
  <sheetViews>
    <sheetView workbookViewId="0">
      <pane ySplit="3" topLeftCell="A4" activePane="bottomLeft" state="frozen"/>
      <selection pane="bottomLeft" activeCell="B8" sqref="B8"/>
    </sheetView>
  </sheetViews>
  <sheetFormatPr baseColWidth="10" defaultRowHeight="15" x14ac:dyDescent="0.25"/>
  <cols>
    <col min="1" max="1" width="9.85546875" style="254" bestFit="1" customWidth="1"/>
    <col min="2" max="2" width="26.42578125" style="45" bestFit="1" customWidth="1"/>
    <col min="3" max="4" width="2.42578125" style="45" hidden="1" customWidth="1"/>
    <col min="5" max="6" width="10.5703125" style="255" hidden="1" customWidth="1"/>
    <col min="7" max="7" width="11" style="45" hidden="1" customWidth="1"/>
    <col min="8" max="8" width="11" style="45" customWidth="1"/>
    <col min="9" max="16384" width="11.42578125" style="45"/>
  </cols>
  <sheetData>
    <row r="3" spans="1:7" x14ac:dyDescent="0.25">
      <c r="A3" s="105" t="s">
        <v>49</v>
      </c>
      <c r="B3" t="s">
        <v>50</v>
      </c>
      <c r="E3" s="47" t="s">
        <v>51</v>
      </c>
      <c r="F3" s="47" t="s">
        <v>52</v>
      </c>
      <c r="G3" s="47" t="s">
        <v>149</v>
      </c>
    </row>
    <row r="4" spans="1:7" x14ac:dyDescent="0.25">
      <c r="A4" s="106">
        <v>44805</v>
      </c>
      <c r="B4">
        <v>967.30759999999998</v>
      </c>
      <c r="D4" s="45">
        <v>1</v>
      </c>
      <c r="E4" s="48">
        <v>6.1655198875771644E-2</v>
      </c>
      <c r="F4" s="48">
        <v>0</v>
      </c>
      <c r="G4" s="107">
        <v>44836</v>
      </c>
    </row>
    <row r="5" spans="1:7" x14ac:dyDescent="0.25">
      <c r="A5" s="106">
        <v>44835</v>
      </c>
      <c r="B5">
        <v>1028.7059999999999</v>
      </c>
      <c r="D5" s="45">
        <v>2</v>
      </c>
      <c r="E5" s="49">
        <f>(Table_0__2[[#This Row],[IPC NACIONAL EMPALME IPIM]]/B4)-1</f>
        <v>6.3473501086934503E-2</v>
      </c>
      <c r="F5" s="49">
        <f t="shared" ref="F5" si="0">IF(E5="","",E5+F4)</f>
        <v>6.3473501086934503E-2</v>
      </c>
      <c r="G5" s="108">
        <f>+IF(Table_0__2[[#This Row],[IPC NACIONAL EMPALME IPIM]]&gt;0,Table_0__2[[#This Row],[MES]]+31,"")</f>
        <v>44866</v>
      </c>
    </row>
    <row r="6" spans="1:7" x14ac:dyDescent="0.25">
      <c r="A6" s="106">
        <v>44866</v>
      </c>
      <c r="B6">
        <v>1079.2787000000001</v>
      </c>
      <c r="D6" s="45">
        <v>3</v>
      </c>
      <c r="E6" s="48">
        <f>(Table_0__2[[#This Row],[IPC NACIONAL EMPALME IPIM]]/B5)-1</f>
        <v>4.9161470818679165E-2</v>
      </c>
      <c r="F6" s="48">
        <f>IF(E6="","",E6+F5)</f>
        <v>0.11263497190561367</v>
      </c>
      <c r="G6" s="107">
        <f>+IF(Table_0__2[[#This Row],[IPC NACIONAL EMPALME IPIM]]&gt;0,Table_0__2[[#This Row],[MES]]+31,"")</f>
        <v>44897</v>
      </c>
    </row>
    <row r="7" spans="1:7" x14ac:dyDescent="0.25">
      <c r="A7" s="106">
        <v>44896</v>
      </c>
      <c r="B7">
        <v>1134.5875000000001</v>
      </c>
      <c r="D7" s="45">
        <v>4</v>
      </c>
      <c r="E7" s="49">
        <f>IF(Table_0__2[[#This Row],[IPC NACIONAL EMPALME IPIM]]&gt;0,(Table_0__2[[#This Row],[IPC NACIONAL EMPALME IPIM]]/B6)-1,"")</f>
        <v>5.1246077588670946E-2</v>
      </c>
      <c r="F7" s="49">
        <f t="shared" ref="F7" si="1">IF(E7="","",E7+F6)</f>
        <v>0.16388104949428461</v>
      </c>
      <c r="G7" s="108">
        <f>+IF(Table_0__2[[#This Row],[IPC NACIONAL EMPALME IPIM]]&gt;0,Table_0__2[[#This Row],[MES]]+31,"")</f>
        <v>44927</v>
      </c>
    </row>
    <row r="8" spans="1:7" x14ac:dyDescent="0.25">
      <c r="A8" s="106">
        <v>44927</v>
      </c>
      <c r="B8"/>
      <c r="D8" s="45">
        <v>5</v>
      </c>
      <c r="E8" s="48" t="str">
        <f>IF(Table_0__2[[#This Row],[IPC NACIONAL EMPALME IPIM]]&gt;0,(Table_0__2[[#This Row],[IPC NACIONAL EMPALME IPIM]]/B7)-1,"")</f>
        <v/>
      </c>
      <c r="F8" s="48" t="str">
        <f t="shared" ref="F8:F40" si="2">IF(E8="","",E8+F7)</f>
        <v/>
      </c>
      <c r="G8" s="107" t="str">
        <f>+IF(Table_0__2[[#This Row],[IPC NACIONAL EMPALME IPIM]]&gt;0,Table_0__2[[#This Row],[MES]]+31,"")</f>
        <v/>
      </c>
    </row>
    <row r="9" spans="1:7" x14ac:dyDescent="0.25">
      <c r="A9" s="106">
        <v>44958</v>
      </c>
      <c r="B9"/>
      <c r="D9" s="45">
        <v>6</v>
      </c>
      <c r="E9" s="49" t="str">
        <f>IF(Table_0__2[[#This Row],[IPC NACIONAL EMPALME IPIM]]&gt;0,(Table_0__2[[#This Row],[IPC NACIONAL EMPALME IPIM]]/B8)-1,"")</f>
        <v/>
      </c>
      <c r="F9" s="49" t="str">
        <f t="shared" si="2"/>
        <v/>
      </c>
      <c r="G9" s="108" t="str">
        <f>+IF(Table_0__2[[#This Row],[IPC NACIONAL EMPALME IPIM]]&gt;0,Table_0__2[[#This Row],[MES]]+31,"")</f>
        <v/>
      </c>
    </row>
    <row r="10" spans="1:7" x14ac:dyDescent="0.25">
      <c r="A10" s="106">
        <v>44986</v>
      </c>
      <c r="B10"/>
      <c r="D10" s="45">
        <v>7</v>
      </c>
      <c r="E10" s="48" t="str">
        <f>IF(Table_0__2[[#This Row],[IPC NACIONAL EMPALME IPIM]]&gt;0,(Table_0__2[[#This Row],[IPC NACIONAL EMPALME IPIM]]/B9)-1,"")</f>
        <v/>
      </c>
      <c r="F10" s="48" t="str">
        <f t="shared" si="2"/>
        <v/>
      </c>
      <c r="G10" s="107" t="str">
        <f>+IF(Table_0__2[[#This Row],[IPC NACIONAL EMPALME IPIM]]&gt;0,Table_0__2[[#This Row],[MES]]+31,"")</f>
        <v/>
      </c>
    </row>
    <row r="11" spans="1:7" x14ac:dyDescent="0.25">
      <c r="A11" s="106">
        <v>45017</v>
      </c>
      <c r="B11"/>
      <c r="D11" s="45">
        <v>8</v>
      </c>
      <c r="E11" s="49" t="str">
        <f>IF(Table_0__2[[#This Row],[IPC NACIONAL EMPALME IPIM]]&gt;0,(Table_0__2[[#This Row],[IPC NACIONAL EMPALME IPIM]]/B10)-1,"")</f>
        <v/>
      </c>
      <c r="F11" s="49" t="str">
        <f t="shared" si="2"/>
        <v/>
      </c>
      <c r="G11" s="108" t="str">
        <f>+IF(Table_0__2[[#This Row],[IPC NACIONAL EMPALME IPIM]]&gt;0,Table_0__2[[#This Row],[MES]]+31,"")</f>
        <v/>
      </c>
    </row>
    <row r="12" spans="1:7" x14ac:dyDescent="0.25">
      <c r="A12" s="106">
        <v>45047</v>
      </c>
      <c r="B12"/>
      <c r="D12" s="45">
        <v>9</v>
      </c>
      <c r="E12" s="48" t="str">
        <f>IF(Table_0__2[[#This Row],[IPC NACIONAL EMPALME IPIM]]&gt;0,(Table_0__2[[#This Row],[IPC NACIONAL EMPALME IPIM]]/B11)-1,"")</f>
        <v/>
      </c>
      <c r="F12" s="48" t="str">
        <f t="shared" si="2"/>
        <v/>
      </c>
      <c r="G12" s="107" t="str">
        <f>+IF(Table_0__2[[#This Row],[IPC NACIONAL EMPALME IPIM]]&gt;0,Table_0__2[[#This Row],[MES]]+31,"")</f>
        <v/>
      </c>
    </row>
    <row r="13" spans="1:7" x14ac:dyDescent="0.25">
      <c r="A13" s="106">
        <v>45078</v>
      </c>
      <c r="B13"/>
      <c r="D13" s="45">
        <v>10</v>
      </c>
      <c r="E13" s="49" t="str">
        <f>IF(Table_0__2[[#This Row],[IPC NACIONAL EMPALME IPIM]]&gt;0,(Table_0__2[[#This Row],[IPC NACIONAL EMPALME IPIM]]/B12)-1,"")</f>
        <v/>
      </c>
      <c r="F13" s="49" t="str">
        <f t="shared" si="2"/>
        <v/>
      </c>
      <c r="G13" s="108" t="str">
        <f>+IF(Table_0__2[[#This Row],[IPC NACIONAL EMPALME IPIM]]&gt;0,Table_0__2[[#This Row],[MES]]+31,"")</f>
        <v/>
      </c>
    </row>
    <row r="14" spans="1:7" x14ac:dyDescent="0.25">
      <c r="A14" s="106">
        <v>45108</v>
      </c>
      <c r="B14"/>
      <c r="D14" s="45">
        <v>11</v>
      </c>
      <c r="E14" s="48" t="str">
        <f>IF(Table_0__2[[#This Row],[IPC NACIONAL EMPALME IPIM]]&gt;0,(Table_0__2[[#This Row],[IPC NACIONAL EMPALME IPIM]]/B13)-1,"")</f>
        <v/>
      </c>
      <c r="F14" s="48" t="str">
        <f t="shared" si="2"/>
        <v/>
      </c>
      <c r="G14" s="107" t="str">
        <f>+IF(Table_0__2[[#This Row],[IPC NACIONAL EMPALME IPIM]]&gt;0,Table_0__2[[#This Row],[MES]]+31,"")</f>
        <v/>
      </c>
    </row>
    <row r="15" spans="1:7" x14ac:dyDescent="0.25">
      <c r="A15" s="106">
        <v>45139</v>
      </c>
      <c r="B15"/>
      <c r="D15" s="45">
        <v>12</v>
      </c>
      <c r="E15" s="49" t="str">
        <f>IF(Table_0__2[[#This Row],[IPC NACIONAL EMPALME IPIM]]&gt;0,(Table_0__2[[#This Row],[IPC NACIONAL EMPALME IPIM]]/B14)-1,"")</f>
        <v/>
      </c>
      <c r="F15" s="49" t="str">
        <f t="shared" si="2"/>
        <v/>
      </c>
      <c r="G15" s="108" t="str">
        <f>+IF(Table_0__2[[#This Row],[IPC NACIONAL EMPALME IPIM]]&gt;0,Table_0__2[[#This Row],[MES]]+31,"")</f>
        <v/>
      </c>
    </row>
    <row r="16" spans="1:7" x14ac:dyDescent="0.25">
      <c r="A16" s="106">
        <v>45170</v>
      </c>
      <c r="B16"/>
      <c r="D16" s="45">
        <v>13</v>
      </c>
      <c r="E16" s="48" t="str">
        <f>IF(Table_0__2[[#This Row],[IPC NACIONAL EMPALME IPIM]]&gt;0,(Table_0__2[[#This Row],[IPC NACIONAL EMPALME IPIM]]/B15)-1,"")</f>
        <v/>
      </c>
      <c r="F16" s="48" t="str">
        <f t="shared" si="2"/>
        <v/>
      </c>
      <c r="G16" s="107" t="str">
        <f>+IF(Table_0__2[[#This Row],[IPC NACIONAL EMPALME IPIM]]&gt;0,Table_0__2[[#This Row],[MES]]+31,"")</f>
        <v/>
      </c>
    </row>
    <row r="17" spans="1:7" x14ac:dyDescent="0.25">
      <c r="A17" s="106">
        <v>45200</v>
      </c>
      <c r="B17"/>
      <c r="D17" s="45">
        <v>14</v>
      </c>
      <c r="E17" s="49" t="str">
        <f>IF(Table_0__2[[#This Row],[IPC NACIONAL EMPALME IPIM]]&gt;0,(Table_0__2[[#This Row],[IPC NACIONAL EMPALME IPIM]]/B16)-1,"")</f>
        <v/>
      </c>
      <c r="F17" s="49" t="str">
        <f t="shared" si="2"/>
        <v/>
      </c>
      <c r="G17" s="108" t="str">
        <f>+IF(Table_0__2[[#This Row],[IPC NACIONAL EMPALME IPIM]]&gt;0,Table_0__2[[#This Row],[MES]]+31,"")</f>
        <v/>
      </c>
    </row>
    <row r="18" spans="1:7" x14ac:dyDescent="0.25">
      <c r="A18" s="106">
        <v>45231</v>
      </c>
      <c r="B18"/>
      <c r="D18" s="45">
        <v>15</v>
      </c>
      <c r="E18" s="48" t="str">
        <f>IF(Table_0__2[[#This Row],[IPC NACIONAL EMPALME IPIM]]&gt;0,(Table_0__2[[#This Row],[IPC NACIONAL EMPALME IPIM]]/B17)-1,"")</f>
        <v/>
      </c>
      <c r="F18" s="48" t="str">
        <f t="shared" si="2"/>
        <v/>
      </c>
      <c r="G18" s="107" t="str">
        <f>+IF(Table_0__2[[#This Row],[IPC NACIONAL EMPALME IPIM]]&gt;0,Table_0__2[[#This Row],[MES]]+31,"")</f>
        <v/>
      </c>
    </row>
    <row r="19" spans="1:7" x14ac:dyDescent="0.25">
      <c r="A19" s="106">
        <v>45261</v>
      </c>
      <c r="B19"/>
      <c r="D19" s="45">
        <v>16</v>
      </c>
      <c r="E19" s="49" t="str">
        <f>IF(Table_0__2[[#This Row],[IPC NACIONAL EMPALME IPIM]]&gt;0,(Table_0__2[[#This Row],[IPC NACIONAL EMPALME IPIM]]/B18)-1,"")</f>
        <v/>
      </c>
      <c r="F19" s="49" t="str">
        <f t="shared" si="2"/>
        <v/>
      </c>
      <c r="G19" s="108" t="str">
        <f>+IF(Table_0__2[[#This Row],[IPC NACIONAL EMPALME IPIM]]&gt;0,Table_0__2[[#This Row],[MES]]+31,"")</f>
        <v/>
      </c>
    </row>
    <row r="20" spans="1:7" x14ac:dyDescent="0.25">
      <c r="A20" s="106">
        <v>45292</v>
      </c>
      <c r="B20"/>
      <c r="D20" s="45">
        <v>17</v>
      </c>
      <c r="E20" s="48" t="str">
        <f>IF(Table_0__2[[#This Row],[IPC NACIONAL EMPALME IPIM]]&gt;0,(Table_0__2[[#This Row],[IPC NACIONAL EMPALME IPIM]]/B19)-1,"")</f>
        <v/>
      </c>
      <c r="F20" s="48" t="str">
        <f t="shared" si="2"/>
        <v/>
      </c>
      <c r="G20" s="107" t="str">
        <f>+IF(Table_0__2[[#This Row],[IPC NACIONAL EMPALME IPIM]]&gt;0,Table_0__2[[#This Row],[MES]]+31,"")</f>
        <v/>
      </c>
    </row>
    <row r="21" spans="1:7" x14ac:dyDescent="0.25">
      <c r="A21" s="106">
        <v>45323</v>
      </c>
      <c r="B21"/>
      <c r="D21" s="45">
        <v>18</v>
      </c>
      <c r="E21" s="49" t="str">
        <f>IF(Table_0__2[[#This Row],[IPC NACIONAL EMPALME IPIM]]&gt;0,(Table_0__2[[#This Row],[IPC NACIONAL EMPALME IPIM]]/B20)-1,"")</f>
        <v/>
      </c>
      <c r="F21" s="49" t="str">
        <f t="shared" si="2"/>
        <v/>
      </c>
      <c r="G21" s="108" t="str">
        <f>+IF(Table_0__2[[#This Row],[IPC NACIONAL EMPALME IPIM]]&gt;0,Table_0__2[[#This Row],[MES]]+31,"")</f>
        <v/>
      </c>
    </row>
    <row r="22" spans="1:7" x14ac:dyDescent="0.25">
      <c r="A22" s="106">
        <v>45352</v>
      </c>
      <c r="B22"/>
      <c r="D22" s="45">
        <v>19</v>
      </c>
      <c r="E22" s="48" t="str">
        <f>IF(Table_0__2[[#This Row],[IPC NACIONAL EMPALME IPIM]]&gt;0,(Table_0__2[[#This Row],[IPC NACIONAL EMPALME IPIM]]/B21)-1,"")</f>
        <v/>
      </c>
      <c r="F22" s="48" t="str">
        <f t="shared" si="2"/>
        <v/>
      </c>
      <c r="G22" s="107" t="str">
        <f>+IF(Table_0__2[[#This Row],[IPC NACIONAL EMPALME IPIM]]&gt;0,Table_0__2[[#This Row],[MES]]+31,"")</f>
        <v/>
      </c>
    </row>
    <row r="23" spans="1:7" x14ac:dyDescent="0.25">
      <c r="A23" s="106">
        <v>45383</v>
      </c>
      <c r="B23"/>
      <c r="D23" s="45">
        <v>20</v>
      </c>
      <c r="E23" s="49" t="str">
        <f>IF(Table_0__2[[#This Row],[IPC NACIONAL EMPALME IPIM]]&gt;0,(Table_0__2[[#This Row],[IPC NACIONAL EMPALME IPIM]]/B22)-1,"")</f>
        <v/>
      </c>
      <c r="F23" s="49" t="str">
        <f t="shared" si="2"/>
        <v/>
      </c>
      <c r="G23" s="108" t="str">
        <f>+IF(Table_0__2[[#This Row],[IPC NACIONAL EMPALME IPIM]]&gt;0,Table_0__2[[#This Row],[MES]]+31,"")</f>
        <v/>
      </c>
    </row>
    <row r="24" spans="1:7" x14ac:dyDescent="0.25">
      <c r="A24" s="106">
        <v>45413</v>
      </c>
      <c r="B24"/>
      <c r="D24" s="45">
        <v>21</v>
      </c>
      <c r="E24" s="48" t="str">
        <f>IF(Table_0__2[[#This Row],[IPC NACIONAL EMPALME IPIM]]&gt;0,(Table_0__2[[#This Row],[IPC NACIONAL EMPALME IPIM]]/B23)-1,"")</f>
        <v/>
      </c>
      <c r="F24" s="48" t="str">
        <f t="shared" si="2"/>
        <v/>
      </c>
      <c r="G24" s="107" t="str">
        <f>+IF(Table_0__2[[#This Row],[IPC NACIONAL EMPALME IPIM]]&gt;0,Table_0__2[[#This Row],[MES]]+31,"")</f>
        <v/>
      </c>
    </row>
    <row r="25" spans="1:7" x14ac:dyDescent="0.25">
      <c r="A25" s="106">
        <v>45444</v>
      </c>
      <c r="B25"/>
      <c r="D25" s="45">
        <v>22</v>
      </c>
      <c r="E25" s="49" t="str">
        <f>IF(Table_0__2[[#This Row],[IPC NACIONAL EMPALME IPIM]]&gt;0,(Table_0__2[[#This Row],[IPC NACIONAL EMPALME IPIM]]/B24)-1,"")</f>
        <v/>
      </c>
      <c r="F25" s="49" t="str">
        <f t="shared" si="2"/>
        <v/>
      </c>
      <c r="G25" s="108" t="str">
        <f>+IF(Table_0__2[[#This Row],[IPC NACIONAL EMPALME IPIM]]&gt;0,Table_0__2[[#This Row],[MES]]+31,"")</f>
        <v/>
      </c>
    </row>
    <row r="26" spans="1:7" x14ac:dyDescent="0.25">
      <c r="A26" s="106">
        <v>45474</v>
      </c>
      <c r="B26"/>
      <c r="D26" s="45">
        <v>23</v>
      </c>
      <c r="E26" s="48" t="str">
        <f>IF(Table_0__2[[#This Row],[IPC NACIONAL EMPALME IPIM]]&gt;0,(Table_0__2[[#This Row],[IPC NACIONAL EMPALME IPIM]]/B25)-1,"")</f>
        <v/>
      </c>
      <c r="F26" s="48" t="str">
        <f t="shared" si="2"/>
        <v/>
      </c>
      <c r="G26" s="107" t="str">
        <f>+IF(Table_0__2[[#This Row],[IPC NACIONAL EMPALME IPIM]]&gt;0,Table_0__2[[#This Row],[MES]]+31,"")</f>
        <v/>
      </c>
    </row>
    <row r="27" spans="1:7" x14ac:dyDescent="0.25">
      <c r="A27" s="106">
        <v>45505</v>
      </c>
      <c r="B27"/>
      <c r="D27" s="45">
        <v>24</v>
      </c>
      <c r="E27" s="49" t="str">
        <f>IF(Table_0__2[[#This Row],[IPC NACIONAL EMPALME IPIM]]&gt;0,(Table_0__2[[#This Row],[IPC NACIONAL EMPALME IPIM]]/B26)-1,"")</f>
        <v/>
      </c>
      <c r="F27" s="49" t="str">
        <f t="shared" si="2"/>
        <v/>
      </c>
      <c r="G27" s="108" t="str">
        <f>+IF(Table_0__2[[#This Row],[IPC NACIONAL EMPALME IPIM]]&gt;0,Table_0__2[[#This Row],[MES]]+31,"")</f>
        <v/>
      </c>
    </row>
    <row r="28" spans="1:7" x14ac:dyDescent="0.25">
      <c r="A28" s="106">
        <v>45536</v>
      </c>
      <c r="B28"/>
      <c r="D28" s="45">
        <v>25</v>
      </c>
      <c r="E28" s="48" t="str">
        <f>IF(Table_0__2[[#This Row],[IPC NACIONAL EMPALME IPIM]]&gt;0,(Table_0__2[[#This Row],[IPC NACIONAL EMPALME IPIM]]/B27)-1,"")</f>
        <v/>
      </c>
      <c r="F28" s="48" t="str">
        <f t="shared" si="2"/>
        <v/>
      </c>
      <c r="G28" s="107" t="str">
        <f>+IF(Table_0__2[[#This Row],[IPC NACIONAL EMPALME IPIM]]&gt;0,Table_0__2[[#This Row],[MES]]+31,"")</f>
        <v/>
      </c>
    </row>
    <row r="29" spans="1:7" x14ac:dyDescent="0.25">
      <c r="A29" s="106">
        <v>45566</v>
      </c>
      <c r="B29"/>
      <c r="D29" s="45">
        <v>26</v>
      </c>
      <c r="E29" s="49" t="str">
        <f>IF(Table_0__2[[#This Row],[IPC NACIONAL EMPALME IPIM]]&gt;0,(Table_0__2[[#This Row],[IPC NACIONAL EMPALME IPIM]]/B28)-1,"")</f>
        <v/>
      </c>
      <c r="F29" s="49" t="str">
        <f t="shared" si="2"/>
        <v/>
      </c>
      <c r="G29" s="108" t="str">
        <f>+IF(Table_0__2[[#This Row],[IPC NACIONAL EMPALME IPIM]]&gt;0,Table_0__2[[#This Row],[MES]]+31,"")</f>
        <v/>
      </c>
    </row>
    <row r="30" spans="1:7" x14ac:dyDescent="0.25">
      <c r="A30" s="106">
        <v>45597</v>
      </c>
      <c r="B30"/>
      <c r="D30" s="45">
        <v>27</v>
      </c>
      <c r="E30" s="48" t="str">
        <f>IF(Table_0__2[[#This Row],[IPC NACIONAL EMPALME IPIM]]&gt;0,(Table_0__2[[#This Row],[IPC NACIONAL EMPALME IPIM]]/B29)-1,"")</f>
        <v/>
      </c>
      <c r="F30" s="48" t="str">
        <f t="shared" si="2"/>
        <v/>
      </c>
      <c r="G30" s="107" t="str">
        <f>+IF(Table_0__2[[#This Row],[IPC NACIONAL EMPALME IPIM]]&gt;0,Table_0__2[[#This Row],[MES]]+31,"")</f>
        <v/>
      </c>
    </row>
    <row r="31" spans="1:7" x14ac:dyDescent="0.25">
      <c r="A31" s="106">
        <v>45627</v>
      </c>
      <c r="B31"/>
      <c r="D31" s="45">
        <v>28</v>
      </c>
      <c r="E31" s="49" t="str">
        <f>IF(Table_0__2[[#This Row],[IPC NACIONAL EMPALME IPIM]]&gt;0,(Table_0__2[[#This Row],[IPC NACIONAL EMPALME IPIM]]/B30)-1,"")</f>
        <v/>
      </c>
      <c r="F31" s="49" t="str">
        <f t="shared" si="2"/>
        <v/>
      </c>
      <c r="G31" s="108" t="str">
        <f>+IF(Table_0__2[[#This Row],[IPC NACIONAL EMPALME IPIM]]&gt;0,Table_0__2[[#This Row],[MES]]+31,"")</f>
        <v/>
      </c>
    </row>
    <row r="32" spans="1:7" x14ac:dyDescent="0.25">
      <c r="A32" s="106">
        <v>45658</v>
      </c>
      <c r="B32"/>
      <c r="D32" s="45">
        <v>29</v>
      </c>
      <c r="E32" s="48" t="str">
        <f>IF(Table_0__2[[#This Row],[IPC NACIONAL EMPALME IPIM]]&gt;0,(Table_0__2[[#This Row],[IPC NACIONAL EMPALME IPIM]]/B31)-1,"")</f>
        <v/>
      </c>
      <c r="F32" s="48" t="str">
        <f t="shared" si="2"/>
        <v/>
      </c>
      <c r="G32" s="107" t="str">
        <f>+IF(Table_0__2[[#This Row],[IPC NACIONAL EMPALME IPIM]]&gt;0,Table_0__2[[#This Row],[MES]]+31,"")</f>
        <v/>
      </c>
    </row>
    <row r="33" spans="1:7" x14ac:dyDescent="0.25">
      <c r="A33" s="106">
        <v>45689</v>
      </c>
      <c r="B33"/>
      <c r="D33" s="45">
        <v>30</v>
      </c>
      <c r="E33" s="49" t="str">
        <f>IF(Table_0__2[[#This Row],[IPC NACIONAL EMPALME IPIM]]&gt;0,(Table_0__2[[#This Row],[IPC NACIONAL EMPALME IPIM]]/B32)-1,"")</f>
        <v/>
      </c>
      <c r="F33" s="49" t="str">
        <f t="shared" si="2"/>
        <v/>
      </c>
      <c r="G33" s="108" t="str">
        <f>+IF(Table_0__2[[#This Row],[IPC NACIONAL EMPALME IPIM]]&gt;0,Table_0__2[[#This Row],[MES]]+31,"")</f>
        <v/>
      </c>
    </row>
    <row r="34" spans="1:7" x14ac:dyDescent="0.25">
      <c r="A34" s="106">
        <v>45717</v>
      </c>
      <c r="B34"/>
      <c r="D34" s="45">
        <v>31</v>
      </c>
      <c r="E34" s="48" t="str">
        <f>IF(Table_0__2[[#This Row],[IPC NACIONAL EMPALME IPIM]]&gt;0,(Table_0__2[[#This Row],[IPC NACIONAL EMPALME IPIM]]/B33)-1,"")</f>
        <v/>
      </c>
      <c r="F34" s="48" t="str">
        <f t="shared" si="2"/>
        <v/>
      </c>
      <c r="G34" s="107" t="str">
        <f>+IF(Table_0__2[[#This Row],[IPC NACIONAL EMPALME IPIM]]&gt;0,Table_0__2[[#This Row],[MES]]+31,"")</f>
        <v/>
      </c>
    </row>
    <row r="35" spans="1:7" x14ac:dyDescent="0.25">
      <c r="A35" s="106">
        <v>45748</v>
      </c>
      <c r="B35"/>
      <c r="D35" s="45">
        <v>32</v>
      </c>
      <c r="E35" s="49" t="str">
        <f>IF(Table_0__2[[#This Row],[IPC NACIONAL EMPALME IPIM]]&gt;0,(Table_0__2[[#This Row],[IPC NACIONAL EMPALME IPIM]]/B34)-1,"")</f>
        <v/>
      </c>
      <c r="F35" s="49" t="str">
        <f t="shared" si="2"/>
        <v/>
      </c>
      <c r="G35" s="108" t="str">
        <f>+IF(Table_0__2[[#This Row],[IPC NACIONAL EMPALME IPIM]]&gt;0,Table_0__2[[#This Row],[MES]]+31,"")</f>
        <v/>
      </c>
    </row>
    <row r="36" spans="1:7" x14ac:dyDescent="0.25">
      <c r="A36" s="106">
        <v>45778</v>
      </c>
      <c r="B36"/>
      <c r="D36" s="45">
        <v>33</v>
      </c>
      <c r="E36" s="48" t="str">
        <f>IF(Table_0__2[[#This Row],[IPC NACIONAL EMPALME IPIM]]&gt;0,(Table_0__2[[#This Row],[IPC NACIONAL EMPALME IPIM]]/B35)-1,"")</f>
        <v/>
      </c>
      <c r="F36" s="48" t="str">
        <f t="shared" si="2"/>
        <v/>
      </c>
      <c r="G36" s="107" t="str">
        <f>+IF(Table_0__2[[#This Row],[IPC NACIONAL EMPALME IPIM]]&gt;0,Table_0__2[[#This Row],[MES]]+31,"")</f>
        <v/>
      </c>
    </row>
    <row r="37" spans="1:7" x14ac:dyDescent="0.25">
      <c r="A37" s="106">
        <v>45809</v>
      </c>
      <c r="B37"/>
      <c r="D37" s="45">
        <v>34</v>
      </c>
      <c r="E37" s="49" t="str">
        <f>IF(Table_0__2[[#This Row],[IPC NACIONAL EMPALME IPIM]]&gt;0,(Table_0__2[[#This Row],[IPC NACIONAL EMPALME IPIM]]/B36)-1,"")</f>
        <v/>
      </c>
      <c r="F37" s="49" t="str">
        <f t="shared" si="2"/>
        <v/>
      </c>
      <c r="G37" s="108" t="str">
        <f>+IF(Table_0__2[[#This Row],[IPC NACIONAL EMPALME IPIM]]&gt;0,Table_0__2[[#This Row],[MES]]+31,"")</f>
        <v/>
      </c>
    </row>
    <row r="38" spans="1:7" x14ac:dyDescent="0.25">
      <c r="A38" s="106">
        <v>45839</v>
      </c>
      <c r="B38"/>
      <c r="D38" s="45">
        <v>35</v>
      </c>
      <c r="E38" s="48" t="str">
        <f>IF(Table_0__2[[#This Row],[IPC NACIONAL EMPALME IPIM]]&gt;0,(Table_0__2[[#This Row],[IPC NACIONAL EMPALME IPIM]]/B37)-1,"")</f>
        <v/>
      </c>
      <c r="F38" s="48" t="str">
        <f t="shared" si="2"/>
        <v/>
      </c>
      <c r="G38" s="107" t="str">
        <f>+IF(Table_0__2[[#This Row],[IPC NACIONAL EMPALME IPIM]]&gt;0,Table_0__2[[#This Row],[MES]]+31,"")</f>
        <v/>
      </c>
    </row>
    <row r="39" spans="1:7" x14ac:dyDescent="0.25">
      <c r="A39" s="106">
        <v>45870</v>
      </c>
      <c r="B39"/>
      <c r="D39" s="45">
        <v>36</v>
      </c>
      <c r="E39" s="49" t="str">
        <f>IF(Table_0__2[[#This Row],[IPC NACIONAL EMPALME IPIM]]&gt;0,(Table_0__2[[#This Row],[IPC NACIONAL EMPALME IPIM]]/B38)-1,"")</f>
        <v/>
      </c>
      <c r="F39" s="49" t="str">
        <f t="shared" si="2"/>
        <v/>
      </c>
      <c r="G39" s="108" t="str">
        <f>+IF(Table_0__2[[#This Row],[IPC NACIONAL EMPALME IPIM]]&gt;0,Table_0__2[[#This Row],[MES]]+31,"")</f>
        <v/>
      </c>
    </row>
    <row r="40" spans="1:7" x14ac:dyDescent="0.25">
      <c r="A40" s="106">
        <v>45901</v>
      </c>
      <c r="B40"/>
      <c r="D40" s="45">
        <v>37</v>
      </c>
      <c r="E40" s="48" t="str">
        <f>IF(Table_0__2[[#This Row],[IPC NACIONAL EMPALME IPIM]]&gt;0,(Table_0__2[[#This Row],[IPC NACIONAL EMPALME IPIM]]/B39)-1,"")</f>
        <v/>
      </c>
      <c r="F40" s="48" t="str">
        <f t="shared" si="2"/>
        <v/>
      </c>
      <c r="G40" s="107" t="str">
        <f>+IF(Table_0__2[[#This Row],[IPC NACIONAL EMPALME IPIM]]&gt;0,Table_0__2[[#This Row],[MES]]+31,"")</f>
        <v/>
      </c>
    </row>
  </sheetData>
  <sheetProtection algorithmName="SHA-512" hashValue="LyQt02PUTTT5Cg3TVrceVIyZ+seInUYF2dc3HvoOAY9nHQUOryOa39Dj85lECRUyFGmhyHCjxkztsHAgAJDHUw==" saltValue="C7ez2qcz6cmGX5WOf5Lgzg==" spinCount="100000" sheet="1" autoFilter="0"/>
  <phoneticPr fontId="8" type="noConversion"/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5 9 4 8 c a 4 - 6 1 9 f - 4 f 9 5 - b b 9 d - a b 0 5 3 f 3 a a 9 1 4 "   x m l n s = " h t t p : / / s c h e m a s . m i c r o s o f t . c o m / D a t a M a s h u p " > A A A A A B Q D A A B Q S w M E F A A C A A g A / H Q j V o W g y K 6 k A A A A 9 g A A A B I A H A B D b 2 5 m a W c v U G F j a 2 F n Z S 5 4 b W w g o h g A K K A U A A A A A A A A A A A A A A A A A A A A A A A A A A A A h Y 9 N C s I w G E S v U r J v / g S R 8 j V F 3 F o Q B X E b 0 t g G 2 1 S a 1 P R u L j y S V 7 C i V X c u 5 8 1 b z N y v N 8 i G p o 4 u u n O m t S l i m K J I W 9 U W x p Y p 6 v 0 x X q B M w E a q k y x 1 N M r W J Y M r U l R 5 f 0 4 I C S H g M M N t V x J O K S O H f L 1 T l W 4 k + s j m v x w b 6 7 y 0 S i M B + 9 c Y w T F j D M 8 p x x T I B C E 3 9 i v w c e + z / Y G w 6 m v f d 1 p o F y + 3 Q K Y I 5 P 1 B P A B Q S w M E F A A C A A g A / H Q j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x 0 I 1 Y o i k e 4 D g A A A B E A A A A T A B w A R m 9 y b X V s Y X M v U 2 V j d G l v b j E u b S C i G A A o o B Q A A A A A A A A A A A A A A A A A A A A A A A A A A A A r T k 0 u y c z P U w i G 0 I b W A F B L A Q I t A B Q A A g A I A P x 0 I 1 a F o M i u p A A A A P Y A A A A S A A A A A A A A A A A A A A A A A A A A A A B D b 2 5 m a W c v U G F j a 2 F n Z S 5 4 b W x Q S w E C L Q A U A A I A C A D 8 d C N W D 8 r p q 6 Q A A A D p A A A A E w A A A A A A A A A A A A A A A A D w A A A A W 0 N v b n R l b n R f V H l w Z X N d L n h t b F B L A Q I t A B Q A A g A I A P x 0 I 1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/ K N z i g + l T Q a G v 0 A m O x Q + I A A A A A A I A A A A A A B B m A A A A A Q A A I A A A A K r K x B H N k r O 1 f q f j Z A y K A 6 Z o R c d X R W S O / 0 S m 6 Q O C j Z E X A A A A A A 6 A A A A A A g A A I A A A A O O o L 1 n Q T Z V e 0 B m h u 7 G 4 p 7 G C m e p H t c 4 L z l 0 9 7 H M 0 R S c 1 U A A A A E N 2 7 i 7 Q f I + g Y 9 u I A e K 8 c m l e e x E 2 a J x 9 V 9 W a b + s 3 r m w e A P C g Y 3 S p E v c f 2 w d 8 C 5 5 G E 7 K 2 x z 1 L 2 0 x Z X 1 A 9 S B l W K 1 T d Z c I y f i 7 0 P B B F / P e H P B U 4 Q A A A A L V F a k 9 b x X e x a 2 m v 9 g J A k A Z O + P 2 U L t T G C X 5 / V D V L p u g j O o h N i h M b m t 3 p h t s B 0 j B w l u h r x x E J h 1 z O m A C T T e Z e W s c = < / D a t a M a s h u p > 
</file>

<file path=customXml/itemProps1.xml><?xml version="1.0" encoding="utf-8"?>
<ds:datastoreItem xmlns:ds="http://schemas.openxmlformats.org/officeDocument/2006/customXml" ds:itemID="{ADFB8F6F-6B0F-4238-90C5-76E25E818A6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INICIO</vt:lpstr>
      <vt:lpstr>CONTADOR - ANEXO I</vt:lpstr>
      <vt:lpstr>LIC ECONOMIA - ANEXO I</vt:lpstr>
      <vt:lpstr>AUDITORIA - ANEXO II</vt:lpstr>
      <vt:lpstr>UIF - ANEXO II</vt:lpstr>
      <vt:lpstr>Índice FACPCE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</dc:creator>
  <cp:lastModifiedBy>Carolina Bracamonte</cp:lastModifiedBy>
  <cp:lastPrinted>2023-01-06T19:45:29Z</cp:lastPrinted>
  <dcterms:created xsi:type="dcterms:W3CDTF">2022-08-30T12:52:25Z</dcterms:created>
  <dcterms:modified xsi:type="dcterms:W3CDTF">2023-01-13T14:50:51Z</dcterms:modified>
</cp:coreProperties>
</file>