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E450CFB1-4136-402C-A502-15C29FD70B92}" xr6:coauthVersionLast="47" xr6:coauthVersionMax="47" xr10:uidLastSave="{00000000-0000-0000-0000-000000000000}"/>
  <bookViews>
    <workbookView showSheetTabs="0" xWindow="-120" yWindow="-120" windowWidth="20730" windowHeight="11040" xr2:uid="{00000000-000D-0000-FFFF-FFFF00000000}"/>
  </bookViews>
  <sheets>
    <sheet name="INICIO" sheetId="1" r:id="rId1"/>
    <sheet name="CONTADOR - ANEXO I" sheetId="2" r:id="rId2"/>
    <sheet name="LIC ECONOMIA - ANEXO I" sheetId="3" r:id="rId3"/>
    <sheet name="AUDITORIA - ANEXO II" sheetId="4" r:id="rId4"/>
    <sheet name="UIF - ANEXO II" sheetId="5" r:id="rId5"/>
    <sheet name="Índice FACPCE" sheetId="6" r:id="rId6"/>
  </sheet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0" i="3" l="1"/>
  <c r="E129" i="3"/>
  <c r="E128" i="3"/>
  <c r="E125" i="3"/>
  <c r="E124" i="3"/>
  <c r="E121" i="3"/>
  <c r="E115" i="3"/>
  <c r="E114" i="3"/>
  <c r="E112" i="3"/>
  <c r="E111" i="3"/>
  <c r="E108" i="3"/>
  <c r="E107" i="3"/>
  <c r="E104" i="3"/>
  <c r="E90" i="3"/>
  <c r="E89" i="3"/>
  <c r="E88" i="3"/>
  <c r="E84" i="3"/>
  <c r="E81" i="3"/>
  <c r="E69" i="3"/>
  <c r="E68" i="3"/>
  <c r="E67" i="3"/>
  <c r="E64" i="3"/>
  <c r="E63" i="3"/>
  <c r="E60" i="3"/>
  <c r="E47" i="3"/>
  <c r="E46" i="3"/>
  <c r="E45" i="3"/>
  <c r="E42" i="3"/>
  <c r="E41" i="3"/>
  <c r="E38" i="3"/>
  <c r="E24" i="3"/>
  <c r="E23" i="3"/>
  <c r="E22" i="3"/>
  <c r="E19" i="3"/>
  <c r="E18" i="3"/>
  <c r="E15" i="3"/>
  <c r="K7" i="5"/>
  <c r="L7" i="4"/>
  <c r="H39" i="2"/>
  <c r="H38" i="2"/>
  <c r="H35" i="2"/>
  <c r="H31" i="2"/>
  <c r="H30" i="2"/>
  <c r="H29" i="2"/>
  <c r="H28" i="2"/>
  <c r="H27" i="2"/>
  <c r="H26" i="2"/>
  <c r="H25" i="2"/>
  <c r="H24" i="2"/>
  <c r="H23" i="2"/>
  <c r="H22" i="2"/>
  <c r="H21" i="2"/>
  <c r="H14" i="2"/>
  <c r="H9" i="2"/>
  <c r="K41" i="2"/>
  <c r="J41" i="2"/>
  <c r="I41" i="2"/>
  <c r="K40" i="2"/>
  <c r="J40" i="2"/>
  <c r="I40" i="2"/>
  <c r="K34" i="2"/>
  <c r="J34" i="2"/>
  <c r="I34" i="2"/>
  <c r="K33" i="2"/>
  <c r="J33" i="2"/>
  <c r="I33" i="2"/>
  <c r="K32" i="2"/>
  <c r="J32" i="2"/>
  <c r="I32" i="2"/>
  <c r="K25" i="2"/>
  <c r="J25" i="2"/>
  <c r="I25" i="2"/>
  <c r="K20" i="2"/>
  <c r="J20" i="2"/>
  <c r="I20" i="2"/>
  <c r="K19" i="2"/>
  <c r="J19" i="2"/>
  <c r="I19" i="2"/>
  <c r="K17" i="2"/>
  <c r="J17" i="2"/>
  <c r="I17" i="2"/>
  <c r="K16" i="2"/>
  <c r="J16" i="2"/>
  <c r="I16" i="2"/>
  <c r="K15" i="2"/>
  <c r="J15" i="2"/>
  <c r="I15" i="2"/>
  <c r="K13" i="2"/>
  <c r="J13" i="2"/>
  <c r="I13" i="2"/>
  <c r="K12" i="2"/>
  <c r="J12" i="2"/>
  <c r="I12" i="2"/>
  <c r="K11" i="2"/>
  <c r="J11" i="2"/>
  <c r="I11" i="2"/>
  <c r="K10" i="2"/>
  <c r="J10" i="2"/>
  <c r="I10" i="2"/>
  <c r="K7" i="2"/>
  <c r="K6" i="2"/>
  <c r="J7" i="2"/>
  <c r="J6" i="2"/>
  <c r="I7" i="2"/>
  <c r="I6" i="2"/>
  <c r="D28" i="1"/>
  <c r="D27" i="1"/>
  <c r="D26" i="1"/>
  <c r="G41" i="6"/>
  <c r="F41" i="6"/>
  <c r="G40" i="6"/>
  <c r="E40" i="6"/>
  <c r="F40" i="6" s="1"/>
  <c r="G39" i="6"/>
  <c r="E39" i="6"/>
  <c r="F39" i="6" s="1"/>
  <c r="G38" i="6"/>
  <c r="E38" i="6"/>
  <c r="F38" i="6" s="1"/>
  <c r="G37" i="6"/>
  <c r="E37" i="6"/>
  <c r="F37" i="6" s="1"/>
  <c r="G36" i="6"/>
  <c r="E36" i="6"/>
  <c r="F36" i="6" s="1"/>
  <c r="G35" i="6"/>
  <c r="E35" i="6"/>
  <c r="F35" i="6" s="1"/>
  <c r="G34" i="6"/>
  <c r="E34" i="6"/>
  <c r="F34" i="6" s="1"/>
  <c r="G33" i="6"/>
  <c r="E33" i="6"/>
  <c r="F33" i="6" s="1"/>
  <c r="G32" i="6"/>
  <c r="E32" i="6"/>
  <c r="F32" i="6" s="1"/>
  <c r="G31" i="6"/>
  <c r="E31" i="6"/>
  <c r="F31" i="6" s="1"/>
  <c r="G30" i="6"/>
  <c r="E30" i="6"/>
  <c r="F30" i="6" s="1"/>
  <c r="G29" i="6"/>
  <c r="E29" i="6"/>
  <c r="F29" i="6" s="1"/>
  <c r="G28" i="6"/>
  <c r="E28" i="6"/>
  <c r="F28" i="6" s="1"/>
  <c r="G27" i="6"/>
  <c r="E27" i="6"/>
  <c r="F27" i="6" s="1"/>
  <c r="G26" i="6"/>
  <c r="E26" i="6"/>
  <c r="F26" i="6" s="1"/>
  <c r="G25" i="6"/>
  <c r="E25" i="6"/>
  <c r="F25" i="6" s="1"/>
  <c r="G24" i="6"/>
  <c r="E24" i="6"/>
  <c r="F24" i="6" s="1"/>
  <c r="G23" i="6"/>
  <c r="E23" i="6"/>
  <c r="F23" i="6" s="1"/>
  <c r="G22" i="6"/>
  <c r="E22" i="6"/>
  <c r="F22" i="6" s="1"/>
  <c r="G21" i="6"/>
  <c r="E21" i="6"/>
  <c r="F21" i="6" s="1"/>
  <c r="G20" i="6"/>
  <c r="E20" i="6"/>
  <c r="F20" i="6" s="1"/>
  <c r="G19" i="6"/>
  <c r="E19" i="6"/>
  <c r="F19" i="6" s="1"/>
  <c r="G18" i="6"/>
  <c r="E18" i="6"/>
  <c r="F18" i="6" s="1"/>
  <c r="G17" i="6"/>
  <c r="E17" i="6"/>
  <c r="F17" i="6" s="1"/>
  <c r="G16" i="6"/>
  <c r="E16" i="6"/>
  <c r="F16" i="6" s="1"/>
  <c r="G15" i="6"/>
  <c r="E15" i="6"/>
  <c r="F15" i="6" s="1"/>
  <c r="G14" i="6"/>
  <c r="E14" i="6"/>
  <c r="F14" i="6" s="1"/>
  <c r="G13" i="6"/>
  <c r="E13" i="6"/>
  <c r="F13" i="6" s="1"/>
  <c r="G12" i="6"/>
  <c r="E12" i="6"/>
  <c r="F12" i="6" s="1"/>
  <c r="G11" i="6"/>
  <c r="E11" i="6"/>
  <c r="F11" i="6" s="1"/>
  <c r="G10" i="6"/>
  <c r="E10" i="6"/>
  <c r="F10" i="6" s="1"/>
  <c r="G9" i="6"/>
  <c r="E9" i="6"/>
  <c r="F9" i="6" s="1"/>
  <c r="G8" i="6"/>
  <c r="E8" i="6"/>
  <c r="F8" i="6" s="1"/>
  <c r="G7" i="6"/>
  <c r="E7" i="6"/>
  <c r="F7" i="6" s="1"/>
  <c r="G6" i="6"/>
  <c r="E6" i="6"/>
  <c r="F6" i="6" s="1"/>
  <c r="G5" i="6"/>
  <c r="E5" i="6"/>
  <c r="F5" i="6" s="1"/>
  <c r="F4" i="6"/>
  <c r="C35" i="5"/>
  <c r="C36" i="5" s="1"/>
  <c r="C37" i="5" s="1"/>
  <c r="C38" i="5" s="1"/>
  <c r="C39" i="5" s="1"/>
  <c r="C26" i="1"/>
  <c r="D25" i="1"/>
  <c r="D102" i="3" l="1"/>
  <c r="D79" i="3"/>
  <c r="D119" i="3"/>
  <c r="D7" i="4"/>
  <c r="E7" i="4" s="1"/>
  <c r="D15" i="4" s="1"/>
  <c r="D16" i="4" s="1"/>
  <c r="D17" i="4" s="1"/>
  <c r="D18" i="4" s="1"/>
  <c r="D19" i="4" s="1"/>
  <c r="D20" i="4" s="1"/>
  <c r="D21" i="4" s="1"/>
  <c r="D22" i="4" s="1"/>
  <c r="D23" i="4" s="1"/>
  <c r="D24" i="4" s="1"/>
  <c r="D25" i="4" s="1"/>
  <c r="D26" i="4" s="1"/>
  <c r="D27" i="4" s="1"/>
  <c r="K7" i="4"/>
  <c r="I16" i="4" s="1"/>
  <c r="D14" i="3"/>
  <c r="C7" i="5"/>
  <c r="D7" i="5" s="1"/>
  <c r="A16" i="5" s="1"/>
  <c r="D58" i="3"/>
  <c r="J7" i="5"/>
  <c r="H16" i="5" s="1"/>
  <c r="J3" i="2"/>
  <c r="D36" i="3"/>
  <c r="K15" i="4" l="1"/>
  <c r="H17" i="5"/>
  <c r="L16" i="5"/>
  <c r="I15" i="5"/>
  <c r="A17" i="5"/>
  <c r="B15" i="5"/>
  <c r="E16" i="5"/>
  <c r="I17" i="4"/>
  <c r="J15" i="4"/>
  <c r="M16" i="4"/>
  <c r="K16" i="4" l="1"/>
  <c r="C16" i="5"/>
  <c r="C15" i="5"/>
  <c r="E17" i="5"/>
  <c r="A18" i="5"/>
  <c r="B16" i="5"/>
  <c r="J15" i="5"/>
  <c r="J16" i="5"/>
  <c r="M17" i="4"/>
  <c r="I18" i="4"/>
  <c r="J16" i="4"/>
  <c r="K17" i="4" s="1"/>
  <c r="I16" i="5"/>
  <c r="H18" i="5"/>
  <c r="L17" i="5"/>
  <c r="I19" i="4" l="1"/>
  <c r="M18" i="4"/>
  <c r="J17" i="4"/>
  <c r="K18" i="4" s="1"/>
  <c r="J17" i="5"/>
  <c r="A19" i="5"/>
  <c r="B17" i="5"/>
  <c r="E18" i="5"/>
  <c r="L18" i="5"/>
  <c r="H19" i="5"/>
  <c r="I17" i="5"/>
  <c r="C17" i="5"/>
  <c r="C18" i="5" s="1"/>
  <c r="H20" i="5" l="1"/>
  <c r="L19" i="5"/>
  <c r="I18" i="5"/>
  <c r="B18" i="5"/>
  <c r="C19" i="5" s="1"/>
  <c r="A20" i="5"/>
  <c r="E19" i="5"/>
  <c r="J18" i="5"/>
  <c r="J18" i="4"/>
  <c r="K19" i="4" s="1"/>
  <c r="I20" i="4"/>
  <c r="M19" i="4"/>
  <c r="J19" i="5" l="1"/>
  <c r="M20" i="4"/>
  <c r="I21" i="4"/>
  <c r="J19" i="4"/>
  <c r="K20" i="4" s="1"/>
  <c r="I19" i="5"/>
  <c r="L20" i="5"/>
  <c r="H21" i="5"/>
  <c r="E20" i="5"/>
  <c r="A21" i="5"/>
  <c r="B19" i="5"/>
  <c r="C20" i="5" s="1"/>
  <c r="J20" i="5" l="1"/>
  <c r="I20" i="5"/>
  <c r="J21" i="5" s="1"/>
  <c r="L21" i="5"/>
  <c r="J20" i="4"/>
  <c r="K21" i="4" s="1"/>
  <c r="I22" i="4"/>
  <c r="M21" i="4"/>
  <c r="E21" i="5"/>
  <c r="B20" i="5"/>
  <c r="C21" i="5" s="1"/>
  <c r="I23" i="4" l="1"/>
  <c r="J21" i="4"/>
  <c r="K22" i="4" s="1"/>
  <c r="M22" i="4"/>
  <c r="M23" i="4" l="1"/>
  <c r="J22" i="4"/>
  <c r="K23" i="4" s="1"/>
  <c r="I24" i="4"/>
  <c r="J23" i="4" l="1"/>
  <c r="K24" i="4" s="1"/>
  <c r="I25" i="4"/>
  <c r="M24" i="4"/>
  <c r="J24" i="4" l="1"/>
  <c r="K25" i="4" s="1"/>
  <c r="I26" i="4"/>
  <c r="M25" i="4"/>
  <c r="M26" i="4" l="1"/>
  <c r="J25" i="4"/>
  <c r="K26" i="4" s="1"/>
  <c r="I27" i="4"/>
  <c r="M27" i="4" l="1"/>
  <c r="J26" i="4"/>
  <c r="K27" i="4" s="1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<sst xmlns="http://schemas.openxmlformats.org/spreadsheetml/2006/main" count="320" uniqueCount="158">
  <si>
    <t>HONORARIOS MINIMOS PROFESIONALES</t>
  </si>
  <si>
    <t xml:space="preserve">Un buen servicio profesional y una justa recompensa al esfuerzo son el eje de un círculo virtuoso que genera beneficios a los interesados. Para los Matriculados, beneficios por observar que el esfuerzo por satisfacer sus expectativas ha sido valorado y reconocido; para los clientes, beneficios por recibir un adecuado servicio, una solución técnica adecuada a su problema y un ahorro de costos y gastos. Por ello, una justa retribución de los servicios profesionales representa un beneficio para todos.                                                                                                                                                </t>
  </si>
  <si>
    <t>Los importes de las planillas están originalmente expresados a valores de Octubre de 2022. Se tomarán dichos valores como base para aplicar actualización con los índices publicados por FACPCE. Debe colocarse el mes en cual se practica el presupuesto a fines de su actualización. Los presupuestos serán actualizados automáticamente al mes de referencia.</t>
  </si>
  <si>
    <t>SELECCIONE MES DE REFERENCIA</t>
  </si>
  <si>
    <t>ACCESOS A PLANILLA:</t>
  </si>
  <si>
    <t>1- Honorarios Contadores por complejidad</t>
  </si>
  <si>
    <t>2- Honorarios Tabla de Auditoría</t>
  </si>
  <si>
    <t>3- Honorarios Tabla de UIF</t>
  </si>
  <si>
    <t>4- Honorarios Lic. Economía</t>
  </si>
  <si>
    <t>(consulta la fuente - FACPCE)</t>
  </si>
  <si>
    <t>Base octubre 2022</t>
  </si>
  <si>
    <t>Los indices se actualizan el 2do viernes de cada mes.</t>
  </si>
  <si>
    <t>Mes de referencia</t>
  </si>
  <si>
    <t>Índice Mensual</t>
  </si>
  <si>
    <t>Variación Acumulada</t>
  </si>
  <si>
    <t>HONORARIOS MINIMOS AGRUPADOS CON GRADO DE COMPLEJIDAD</t>
  </si>
  <si>
    <t>BASE OCTUBRE 2022</t>
  </si>
  <si>
    <t>ACTUALIZACION:</t>
  </si>
  <si>
    <t>DETALLE DE SERVICIOS AGRUPADOS</t>
  </si>
  <si>
    <t>FIJO</t>
  </si>
  <si>
    <t>x COMPLEJIDAD *</t>
  </si>
  <si>
    <t>BAJA</t>
  </si>
  <si>
    <t>MEDIA</t>
  </si>
  <si>
    <t>ALTA</t>
  </si>
  <si>
    <t>1-Hora Profesional</t>
  </si>
  <si>
    <t>2-Valor Módulo</t>
  </si>
  <si>
    <t>3.1-Constitución de Sociedades</t>
  </si>
  <si>
    <t>3 SMVM</t>
  </si>
  <si>
    <t>*Alternativa 2 SMVM + Gastos</t>
  </si>
  <si>
    <t>3.2-Trámites de alta, baja y modificaciones ante AFIP-DGI/DGR</t>
  </si>
  <si>
    <t>*Por trámite</t>
  </si>
  <si>
    <t>4.1-DDJJ Mensual IVA e IIBB Local</t>
  </si>
  <si>
    <t>4.2-Control Portal IVA - Mensual</t>
  </si>
  <si>
    <t>4.3-DDJJ Mensual IVA y Convenio Multilateral</t>
  </si>
  <si>
    <t>4.4-Monotributo: Control Mensua</t>
  </si>
  <si>
    <t xml:space="preserve">4.5-Monotributo: Recategorización </t>
  </si>
  <si>
    <t>4.6-Monotributo: Confección de Facturas (por hora)</t>
  </si>
  <si>
    <t>4.7-Fiscalización Electrónica -  AFIP - Según horas de dedicación y labor</t>
  </si>
  <si>
    <t>4.8-Planes de pago y moratorias</t>
  </si>
  <si>
    <t xml:space="preserve">5.1-Liquidación de Sueldos: </t>
  </si>
  <si>
    <t xml:space="preserve">            por empleado hasta 3</t>
  </si>
  <si>
    <t xml:space="preserve">            más de 3 empleados. (adicional por empleado)</t>
  </si>
  <si>
    <t>5.2-Liquidación Final, liquidación de Embargo</t>
  </si>
  <si>
    <t>5.3-Confección SIRADIG Empleado (mensual)</t>
  </si>
  <si>
    <t>5.4-Empleada doméstica: Emisión de recibo y VEP (mensual)</t>
  </si>
  <si>
    <t xml:space="preserve">5.5-Empleada doméstica: Liquidación final </t>
  </si>
  <si>
    <t>5.6-Honorarios integrados por DDJJ IVA+IIBB+SUELDOS ( hasta 3 empleados)</t>
  </si>
  <si>
    <t>6.1-Certificaciones de Ingresos</t>
  </si>
  <si>
    <r>
      <rPr>
        <i/>
        <sz val="11"/>
        <rFont val="Arial Nova Light"/>
        <family val="2"/>
        <charset val="1"/>
      </rPr>
      <t xml:space="preserve">* Montos Mínimos. En caso de complejidad ver </t>
    </r>
    <r>
      <rPr>
        <b/>
        <i/>
        <sz val="11"/>
        <rFont val="Arial Nova Light"/>
        <family val="2"/>
        <charset val="1"/>
      </rPr>
      <t>"Anexo II Escala area de Auditoria"</t>
    </r>
  </si>
  <si>
    <t>6.2-Certificación UIF - Licitud y Origen de Fondos</t>
  </si>
  <si>
    <t>6.3-Manifestación de Bienes</t>
  </si>
  <si>
    <t xml:space="preserve">6.4-Balances Monto Mínimo         </t>
  </si>
  <si>
    <t>6.5-Operaciones internacionales y precios de transferencia</t>
  </si>
  <si>
    <t>6.6-Relevamiento de Activos y Pasivos externos</t>
  </si>
  <si>
    <t>7.1-Confección de DDJJ Ganancias Personas Jurídicas, Acciones y Participaciones Soc.</t>
  </si>
  <si>
    <t>7.2-Confección de DDJJ Ganancias Personas Humanas</t>
  </si>
  <si>
    <t>7.3-Confección de DDJJ del Impuesto Bienes Personales</t>
  </si>
  <si>
    <t>7.4-Confección de informes y armado de carpetas para bancos</t>
  </si>
  <si>
    <t>8.1-Mendoza Activa (% sobre el monto del reintegro)</t>
  </si>
  <si>
    <t>8.2-Mendoza Emprende semilla: (% sobre el préstamo otorgado)</t>
  </si>
  <si>
    <t>8.3-Recuperos de IVA: (suma fija más % del monto recuperado)</t>
  </si>
  <si>
    <t>8.4-Recuperos de Percepciones Op en Dólares: (IDEM punto 8.3)</t>
  </si>
  <si>
    <t xml:space="preserve">8.5-Código de Oferta de Transferencia de Inmuebles (COTI): </t>
  </si>
  <si>
    <t xml:space="preserve">8.6-Impuesto de Transferencia de Inmuebles (ITI): </t>
  </si>
  <si>
    <r>
      <rPr>
        <b/>
        <i/>
        <sz val="12"/>
        <rFont val="Arial Nova Light"/>
        <family val="2"/>
        <charset val="1"/>
      </rPr>
      <t>Complejidad Baja:</t>
    </r>
    <r>
      <rPr>
        <i/>
        <sz val="12"/>
        <rFont val="Arial Nova Light"/>
        <family val="2"/>
        <charset val="1"/>
      </rPr>
      <t xml:space="preserve"> documentación suministrada por el contribuyente en forma completa, ordenada, sistemática, clara y clasificada o si lleva contabilidad con los registros al día.</t>
    </r>
  </si>
  <si>
    <r>
      <rPr>
        <b/>
        <i/>
        <sz val="12"/>
        <rFont val="Arial Nova Light"/>
        <family val="2"/>
        <charset val="1"/>
      </rPr>
      <t>Complejidad Media:</t>
    </r>
    <r>
      <rPr>
        <i/>
        <sz val="12"/>
        <rFont val="Arial Nova Light"/>
        <family val="2"/>
        <charset val="1"/>
      </rPr>
      <t xml:space="preserve"> documentación desordenada e inconsistencia en los datos suministrados o si lleva contabilidad con registros atrasados.</t>
    </r>
  </si>
  <si>
    <r>
      <rPr>
        <b/>
        <i/>
        <sz val="12"/>
        <rFont val="Arial Nova Light"/>
        <family val="2"/>
        <charset val="1"/>
      </rPr>
      <t>Complejidad Alta:</t>
    </r>
    <r>
      <rPr>
        <i/>
        <sz val="12"/>
        <rFont val="Arial Nova Light"/>
        <family val="2"/>
        <charset val="1"/>
      </rPr>
      <t xml:space="preserve"> documentación desordenada e inconsistencia en los datos suministrados, registros atrasados, o según el impuesto incluye más de una categoría, posee bienes en el exterior, o existen cómputos de impuestos similares abonados en el exterior. Pocos comprobantes de mayores montos que implican mayor responsabilidad para el profesional.</t>
    </r>
  </si>
  <si>
    <t>HONORARIOS MÍNIMOS PARA LICENCIADOS EN ECONOMIA</t>
  </si>
  <si>
    <t>ÁMBITOS DE ACTUACIÓN  PROFESIONAL</t>
  </si>
  <si>
    <t>En particular se discierne las tareas recurrentes de aquellas no recurrentes</t>
  </si>
  <si>
    <t>5.1 ANÁLISIS MACROECONÓMICO</t>
  </si>
  <si>
    <t>5.1.1. Elaboración de Informe de coyuntura económica.</t>
  </si>
  <si>
    <t>5.1.2.Estimación de indicadores de actividad: PBI, inversión, consumo, confianza de consumidores, oferta agregada, demanda agregada.</t>
  </si>
  <si>
    <t>5.1.3. Cálculo de nivel de precios e índices de precios: comodities, IPC, IPMNG, IPIM, tipo de cambio, tarifas de servicios públicos, etc.</t>
  </si>
  <si>
    <t>5.1.4.Confección de Informe monetario: riesgo país, liquidez, reservas internacionales. depósitos, créditos, tasas de interés.</t>
  </si>
  <si>
    <t>5.1.5. Preparación de Informe sobre finanzas públicas:estructura tributaria, presupuesto, recaudación, gasto público, deuda pública, etc.</t>
  </si>
  <si>
    <t>5.1.6. Realización de Informe sobre sector externo:evolución del comercio exterior, aranceles, cuotas, barreras,balanza comercial, balance de pagos, etc</t>
  </si>
  <si>
    <t>5.1.7.Elaboración de Informe sobre economía internacional: movilidad de capitales, regímenes cambiarios, integraciones económicas, organismos multilaterales, etc</t>
  </si>
  <si>
    <t>5.1.8.Análisis de expectativas económicas regionales.</t>
  </si>
  <si>
    <t xml:space="preserve">BASE </t>
  </si>
  <si>
    <t>ACTUALIZADO</t>
  </si>
  <si>
    <t>Análisis, estimaciones, evaluaciones o estudios no recurrentes y sus consiguientes informes:</t>
  </si>
  <si>
    <t>Referidos a cualesquiera de los temas indicados precedentemente,como así también todo lo referido a cuestiones concomitantes a estos temas.</t>
  </si>
  <si>
    <t>Consultas no recurrentes</t>
  </si>
  <si>
    <t>Verbales.</t>
  </si>
  <si>
    <t>Escritas.</t>
  </si>
  <si>
    <t>Asesoramiento externo permanente:</t>
  </si>
  <si>
    <t>Por tareas recurrentes de asesoramiento.</t>
  </si>
  <si>
    <t>Por tareas no recurrentes derivadas del asesoramiento externo. Módulos según valor hora profesional que involucren los requerimientos de análisis, estimaciones evaluaciones o estudios no recurrentes y sus consiguientes informes.</t>
  </si>
  <si>
    <t>Emisión de dictamen como profesional independiente</t>
  </si>
  <si>
    <t>5.2. ANÁLISIS SECTORIAL</t>
  </si>
  <si>
    <t>5.2.1.Análisis, evaluación y proyección del escenario del sector a nivel local e internacional.</t>
  </si>
  <si>
    <t>5.2.2.Elaboración de Informe sectorial: características, procesos productivos, ubicación, proyecciones, expectativas, etc.</t>
  </si>
  <si>
    <t>5.2.3.Realización de Informe sobre la estructura de la oferta: producción, tecnologías, capacidades instaladas, principales oferentes, etc.</t>
  </si>
  <si>
    <t>5.2.4.Realización de Informe sobre la estructura de la demanda: mercado interno, elasticidades, estructuras de mercado, importaciones, exportaciones, competitividad nacional e internacional, etc.</t>
  </si>
  <si>
    <t>5.2.5.Estudio y análisis de los factores productivos requeridos:precios, disponibilidad, evolución, etc.</t>
  </si>
  <si>
    <t>5.2.6.Cálculo de la estructura de costos: insumos, bienes intermedios, bienes finales, tendencias, etc. Productividad y competitividad.</t>
  </si>
  <si>
    <t>5.2.7.Elaboración de Informe de rentabilidad: evolución de precios, costos, cantidades, perspectivas, etc.</t>
  </si>
  <si>
    <t>5.2.8.Preparación de proyecciones de mercado: principales tendencias de consumo, ciclos de vida del producto, determinantes macroeconómicos de la demanda, etc.</t>
  </si>
  <si>
    <t>Consultas no recurrentes:</t>
  </si>
  <si>
    <t>Referidos a cualesquiera de los temas indicados precedentemente,como así también todo lo referido a cuestiones concomitantes a estos temas</t>
  </si>
  <si>
    <t>5.3. ANÁLISIS ECONÓMICO Y FINANCIERO</t>
  </si>
  <si>
    <t>5.3.1.Elaboración de Informe sobre el sistema financiero local e internacional.</t>
  </si>
  <si>
    <t>5.3.2.Análisis de la estructura de capital, adquisiciones, venta, etc.</t>
  </si>
  <si>
    <t>5.3.3. Informe sobre valuación de empresas.</t>
  </si>
  <si>
    <t>5.3.4.Estudio de reestructuración de pasivos financieros y comerciales.</t>
  </si>
  <si>
    <t>5.3.5.Realización de Informe sobre la factibilidad de alianzas y asociaciones estratégicas.</t>
  </si>
  <si>
    <t>5.3.6.Análisis de la estructura de financiamiento.</t>
  </si>
  <si>
    <t>5.3.7.Preparación de Informe sobre conversión de deuda pública y privada.</t>
  </si>
  <si>
    <t>5.3.8.Evaluación de condiciones financieras de contratos y planes de inversión.</t>
  </si>
  <si>
    <t>5.4. MERCADO DE CAPITALES</t>
  </si>
  <si>
    <t>5.4.1. Análisis de cartera de inversión.</t>
  </si>
  <si>
    <t>5.4.2. Análisis de política financiera para las decisiones de inversión</t>
  </si>
  <si>
    <t>5.4.3. Evaluación de la performance de portafolios.</t>
  </si>
  <si>
    <t>5.4.4. Estudio de indicadores macroeconómicos determinantes</t>
  </si>
  <si>
    <t>5.4.5. Informe sobre la evolución de títulos públicos.</t>
  </si>
  <si>
    <t>5.4.6. Elaboración de Informe sobre el proceso de planeamiento financiero para la selección de cartera y armado del portafolio óptimo.</t>
  </si>
  <si>
    <t>5.5. PROYECTOS DE INVERSIÓN</t>
  </si>
  <si>
    <t>5.5.1.Estudio y análisis de oferta, demanda y estructura de mercado.</t>
  </si>
  <si>
    <t>5.5.2.Estudio de tecnologías, localización, abastecimiento de insumos nacionales e importados, externalidades, etc.</t>
  </si>
  <si>
    <t>5.5.3.Análisis de riesgo.</t>
  </si>
  <si>
    <t>5.5.4.Análisis de sensibilidad.</t>
  </si>
  <si>
    <t>5.5.5.Opciones de financiamiento.</t>
  </si>
  <si>
    <t>5.5.6.Evaluación económica y financiera del proyecto.</t>
  </si>
  <si>
    <t>5.5.7. Ingresos y egresos. Flujo de fondos. Cálculo del VAN, TIR, TIRM y WACC.</t>
  </si>
  <si>
    <t>5.5.8.Elaboración de Informe sobre flujo de fondos proyectado (Res. CD Nº87/2008).</t>
  </si>
  <si>
    <t>Emisión de dictamen como profesional independiente:</t>
  </si>
  <si>
    <t>Referidos a lossupuestosy premisas consideradas para la elaboración del flujo de fondos proyectados y/o los proyectos de inversión.</t>
  </si>
  <si>
    <t>Referidos a cualesquiera ot ro tema de los ident if icados en el marco del art ículo11 de la Ley 20.488</t>
  </si>
  <si>
    <t>5.6. OTRAS CUESTIONES</t>
  </si>
  <si>
    <t>En el presente acápite, se incluyen todas aquellas cuestiones relacionadas con la economía y las finanzas que se corresponden con las funciones que le son propias al Licenciado en Economía, de acuerdo con el artículo 11 de la Ley Nº 20.488</t>
  </si>
  <si>
    <t>ACTUALIZADA - ESCALA AREA AUDITORIA</t>
  </si>
  <si>
    <t xml:space="preserve">MES COEFICIENTE DE ACTUALIZACION </t>
  </si>
  <si>
    <t>(acumulado desde la Base de Octubre 2022)</t>
  </si>
  <si>
    <t>Monto de Activo + Pasivo o de Ingresos (el mayor)</t>
  </si>
  <si>
    <t>Escala de Honorarios en $</t>
  </si>
  <si>
    <t>DESDE</t>
  </si>
  <si>
    <t>HASTA</t>
  </si>
  <si>
    <t>MONTO</t>
  </si>
  <si>
    <t>MAS</t>
  </si>
  <si>
    <t>S/EXCEDENTE</t>
  </si>
  <si>
    <t xml:space="preserve">PORCENTAJE </t>
  </si>
  <si>
    <t>DE</t>
  </si>
  <si>
    <t>En adelante</t>
  </si>
  <si>
    <t>BASE - ESCALA AREA AUDITORIA 2022 2°</t>
  </si>
  <si>
    <t xml:space="preserve">COEFICIENTE DE 2° ACTUALIZACION </t>
  </si>
  <si>
    <t>(acumulado anual)</t>
  </si>
  <si>
    <t>Monto de Activo + Pasivo o de</t>
  </si>
  <si>
    <t>Ingresos (el mayor)</t>
  </si>
  <si>
    <t>ACTUALIZADA - ESCALA UIF</t>
  </si>
  <si>
    <t>Capital objeto de la certificación</t>
  </si>
  <si>
    <t>BASE - ESCALA UIF 2022</t>
  </si>
  <si>
    <t>MES</t>
  </si>
  <si>
    <t>IPC NACIONAL EMPALME IPIM</t>
  </si>
  <si>
    <t>VAR %</t>
  </si>
  <si>
    <t>VAR ACUM</t>
  </si>
  <si>
    <t>MES APLIC</t>
  </si>
  <si>
    <t>Columna1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</si>
</sst>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 * #,##0.00_ ;_ * \-#,##0.00_ ;_ * \-??_ ;_ @_ "/>
    <numFmt numFmtId="165" formatCode="0\ %"/>
    <numFmt numFmtId="166" formatCode="_-* #,##0.00_-;\-* #,##0.00_-;_-* \-??_-;_-@_-"/>
    <numFmt numFmtId="167" formatCode="0.00\ %"/>
    <numFmt numFmtId="168" formatCode="[$-C0A]mmmm\-yy;@"/>
    <numFmt numFmtId="169" formatCode="_-* #,##0_-;\-* #,##0_-;_-* \-??_-;_-@_-"/>
    <numFmt numFmtId="170" formatCode="_-&quot;$ &quot;* #,##0.00_-;&quot;-$ &quot;* #,##0.00_-;_-&quot;$ &quot;* \-??_-;_-@_-"/>
    <numFmt numFmtId="171" formatCode="_-[$$-2C0A]\ * #,##0.00_-;\-[$$-2C0A]\ * #,##0.00_-;_-[$$-2C0A]\ * \-??_-;_-@_-"/>
    <numFmt numFmtId="172" formatCode="dd/mm/yyyy;@"/>
  </numFmts>
  <fonts count="44" x14ac:knownFonts="1">
    <font>
      <sz val="11"/>
      <color rgb="FF000000"/>
      <name val="Calibri"/>
      <family val="2"/>
      <charset val="1"/>
    </font>
    <font>
      <u/>
      <sz val="10"/>
      <color rgb="FF0563C1"/>
      <name val="Arial"/>
      <family val="2"/>
      <charset val="1"/>
    </font>
    <font>
      <u/>
      <sz val="9.9"/>
      <color rgb="FF0563C1"/>
      <name val="Calibri"/>
      <family val="2"/>
      <charset val="1"/>
    </font>
    <font>
      <sz val="10"/>
      <name val="Arial"/>
      <family val="2"/>
      <charset val="1"/>
    </font>
    <font>
      <b/>
      <u/>
      <sz val="16"/>
      <color rgb="FF000000"/>
      <name val="Calibri"/>
      <family val="2"/>
      <charset val="1"/>
    </font>
    <font>
      <sz val="12"/>
      <name val="Arial Nova Light"/>
      <family val="2"/>
      <charset val="1"/>
    </font>
    <font>
      <sz val="14"/>
      <name val="Arial Nova Light"/>
      <family val="2"/>
      <charset val="1"/>
    </font>
    <font>
      <b/>
      <sz val="10"/>
      <name val="Arial Nova Light"/>
      <family val="2"/>
      <charset val="1"/>
    </font>
    <font>
      <b/>
      <sz val="12"/>
      <name val="Arial Nova Light"/>
      <family val="2"/>
      <charset val="1"/>
    </font>
    <font>
      <b/>
      <i/>
      <sz val="10"/>
      <name val="Arial Nova Light"/>
      <family val="2"/>
      <charset val="1"/>
    </font>
    <font>
      <b/>
      <u/>
      <sz val="12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b/>
      <u/>
      <sz val="8"/>
      <name val="Arial Nova Light"/>
      <family val="2"/>
      <charset val="1"/>
    </font>
    <font>
      <u/>
      <sz val="11"/>
      <color rgb="FF0563C1"/>
      <name val="Calibri"/>
      <family val="2"/>
      <charset val="1"/>
    </font>
    <font>
      <sz val="8"/>
      <name val="Arial Nova Light"/>
      <family val="2"/>
      <charset val="1"/>
    </font>
    <font>
      <b/>
      <i/>
      <sz val="8"/>
      <name val="Arial Nova Light"/>
      <family val="2"/>
      <charset val="1"/>
    </font>
    <font>
      <sz val="8"/>
      <color rgb="FF000000"/>
      <name val="Calibri"/>
      <family val="2"/>
      <charset val="1"/>
    </font>
    <font>
      <i/>
      <sz val="8"/>
      <name val="Arial Nova Light"/>
      <family val="2"/>
      <charset val="1"/>
    </font>
    <font>
      <u/>
      <sz val="8"/>
      <color rgb="FF0563C1"/>
      <name val="Calibri"/>
      <family val="2"/>
      <charset val="1"/>
    </font>
    <font>
      <sz val="11"/>
      <color rgb="FF000000"/>
      <name val="Arial Nova Light"/>
      <family val="2"/>
      <charset val="1"/>
    </font>
    <font>
      <b/>
      <u/>
      <sz val="11"/>
      <color rgb="FF000000"/>
      <name val="Arial Nova Light"/>
      <family val="2"/>
      <charset val="1"/>
    </font>
    <font>
      <b/>
      <sz val="11"/>
      <name val="Arial Nova Light"/>
      <family val="2"/>
      <charset val="1"/>
    </font>
    <font>
      <b/>
      <sz val="13"/>
      <color rgb="FFFF0000"/>
      <name val="Arial Nova Light"/>
      <family val="2"/>
      <charset val="1"/>
    </font>
    <font>
      <b/>
      <sz val="11"/>
      <color rgb="FF000000"/>
      <name val="Arial Nova Light"/>
      <family val="2"/>
      <charset val="1"/>
    </font>
    <font>
      <i/>
      <sz val="11"/>
      <name val="Arial Nova Light"/>
      <family val="2"/>
      <charset val="1"/>
    </font>
    <font>
      <b/>
      <i/>
      <sz val="11"/>
      <name val="Arial Nova Light"/>
      <family val="2"/>
      <charset val="1"/>
    </font>
    <font>
      <sz val="12"/>
      <color rgb="FF000000"/>
      <name val="Arial Nova Light"/>
      <family val="2"/>
      <charset val="1"/>
    </font>
    <font>
      <b/>
      <i/>
      <sz val="12"/>
      <name val="Arial Nova Light"/>
      <family val="2"/>
      <charset val="1"/>
    </font>
    <font>
      <i/>
      <sz val="12"/>
      <name val="Arial Nova Light"/>
      <family val="2"/>
      <charset val="1"/>
    </font>
    <font>
      <b/>
      <u/>
      <sz val="14"/>
      <name val="Calibri"/>
      <family val="2"/>
      <charset val="1"/>
    </font>
    <font>
      <b/>
      <u/>
      <sz val="20"/>
      <name val="Calibri"/>
      <family val="2"/>
      <charset val="1"/>
    </font>
    <font>
      <b/>
      <i/>
      <u/>
      <sz val="12"/>
      <name val="Calibri"/>
      <family val="2"/>
      <charset val="1"/>
    </font>
    <font>
      <sz val="12"/>
      <name val="Calibri"/>
      <family val="2"/>
      <charset val="1"/>
    </font>
    <font>
      <b/>
      <sz val="12"/>
      <name val="Calibri"/>
      <family val="2"/>
      <charset val="1"/>
    </font>
    <font>
      <b/>
      <sz val="10"/>
      <name val="Calibri"/>
      <family val="2"/>
      <charset val="1"/>
    </font>
    <font>
      <b/>
      <sz val="11"/>
      <name val="Calibri"/>
      <family val="2"/>
      <charset val="1"/>
    </font>
    <font>
      <b/>
      <sz val="12"/>
      <color rgb="FF000000"/>
      <name val="Arial Nova Light"/>
      <family val="2"/>
      <charset val="1"/>
    </font>
    <font>
      <sz val="8"/>
      <name val="Calibri"/>
      <family val="2"/>
      <charset val="1"/>
    </font>
    <font>
      <sz val="9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2"/>
      <color rgb="FFFF0000"/>
      <name val="Calibri"/>
      <family val="2"/>
      <charset val="1"/>
    </font>
    <font>
      <b/>
      <sz val="11"/>
      <color rgb="FFFFFFFF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FF0000"/>
        <bgColor rgb="FF993300"/>
      </patternFill>
    </fill>
    <fill>
      <patternFill patternType="solid">
        <fgColor rgb="FFF2F2F2"/>
        <bgColor rgb="FFE2F0D9"/>
      </patternFill>
    </fill>
    <fill>
      <patternFill patternType="solid">
        <fgColor rgb="FF66FF99"/>
        <bgColor rgb="FFA9D18E"/>
      </patternFill>
    </fill>
    <fill>
      <patternFill patternType="solid">
        <fgColor rgb="FFD9D9D9"/>
        <bgColor rgb="FFC5E0B4"/>
      </patternFill>
    </fill>
    <fill>
      <patternFill patternType="solid">
        <fgColor rgb="FFC5E0B4"/>
        <bgColor rgb="FFD9D9D9"/>
      </patternFill>
    </fill>
    <fill>
      <patternFill patternType="solid">
        <fgColor rgb="FFFFF2CC"/>
        <bgColor rgb="FFF2F2F2"/>
      </patternFill>
    </fill>
    <fill>
      <patternFill patternType="solid">
        <fgColor rgb="FFFFD966"/>
        <bgColor rgb="FFFFFF99"/>
      </patternFill>
    </fill>
    <fill>
      <patternFill patternType="solid">
        <fgColor rgb="FFFFFF00"/>
        <bgColor rgb="FFFFFF00"/>
      </patternFill>
    </fill>
    <fill>
      <patternFill patternType="solid">
        <fgColor rgb="FF70AD47"/>
        <bgColor rgb="FF339966"/>
      </patternFill>
    </fill>
    <fill>
      <patternFill patternType="solid">
        <fgColor rgb="FFE2F0D9"/>
        <bgColor rgb="FFF2F2F2"/>
      </patternFill>
    </fill>
  </fills>
  <borders count="5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rgb="FFA9D18E"/>
      </right>
      <top style="thin">
        <color rgb="FFA9D18E"/>
      </top>
      <bottom style="thin">
        <color rgb="FFA9D18E"/>
      </bottom>
      <diagonal/>
    </border>
    <border>
      <left style="thin">
        <color rgb="FFA9D18E"/>
      </left>
      <right/>
      <top style="thin">
        <color rgb="FFA9D18E"/>
      </top>
      <bottom style="thin">
        <color rgb="FFA9D18E"/>
      </bottom>
      <diagonal/>
    </border>
  </borders>
  <cellStyleXfs count="13">
    <xf numFmtId="0" fontId="0" fillId="0" borderId="0"/>
    <xf numFmtId="166" fontId="42" fillId="0" borderId="0" applyBorder="0" applyProtection="0"/>
    <xf numFmtId="165" fontId="42" fillId="0" borderId="0" applyBorder="0" applyProtection="0"/>
    <xf numFmtId="0" fontId="13" fillId="0" borderId="0" applyBorder="0" applyProtection="0"/>
    <xf numFmtId="0" fontId="1" fillId="0" borderId="0" applyBorder="0" applyProtection="0"/>
    <xf numFmtId="0" fontId="2" fillId="0" borderId="0" applyBorder="0" applyProtection="0"/>
    <xf numFmtId="164" fontId="42" fillId="0" borderId="0" applyBorder="0" applyProtection="0"/>
    <xf numFmtId="0" fontId="3" fillId="0" borderId="0" applyBorder="0" applyProtection="0"/>
    <xf numFmtId="0" fontId="42" fillId="0" borderId="0"/>
    <xf numFmtId="0" fontId="42" fillId="0" borderId="0"/>
    <xf numFmtId="0" fontId="42" fillId="0" borderId="0"/>
    <xf numFmtId="0" fontId="3" fillId="0" borderId="0"/>
    <xf numFmtId="165" fontId="42" fillId="0" borderId="0" applyBorder="0" applyProtection="0"/>
  </cellStyleXfs>
  <cellXfs count="312">
    <xf numFmtId="0" fontId="0" fillId="0" borderId="0" xfId="0"/>
    <xf numFmtId="0" fontId="14" fillId="4" borderId="4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justify" vertical="top" wrapText="1"/>
    </xf>
    <xf numFmtId="0" fontId="0" fillId="2" borderId="0" xfId="0" applyFill="1"/>
    <xf numFmtId="0" fontId="5" fillId="2" borderId="0" xfId="0" applyFont="1" applyFill="1" applyAlignment="1">
      <alignment vertical="top" wrapText="1"/>
    </xf>
    <xf numFmtId="0" fontId="6" fillId="2" borderId="0" xfId="0" applyFont="1" applyFill="1" applyAlignment="1">
      <alignment horizontal="left" vertical="top" wrapText="1"/>
    </xf>
    <xf numFmtId="17" fontId="5" fillId="2" borderId="2" xfId="0" applyNumberFormat="1" applyFont="1" applyFill="1" applyBorder="1" applyAlignment="1">
      <alignment vertical="center" wrapText="1"/>
    </xf>
    <xf numFmtId="0" fontId="8" fillId="2" borderId="0" xfId="0" applyFont="1" applyFill="1" applyAlignment="1">
      <alignment horizontal="justify" vertical="top" wrapText="1"/>
    </xf>
    <xf numFmtId="0" fontId="9" fillId="2" borderId="3" xfId="0" applyFont="1" applyFill="1" applyBorder="1" applyAlignment="1">
      <alignment vertical="top"/>
    </xf>
    <xf numFmtId="0" fontId="0" fillId="2" borderId="3" xfId="0" applyFill="1" applyBorder="1"/>
    <xf numFmtId="0" fontId="11" fillId="2" borderId="0" xfId="0" applyFont="1" applyFill="1"/>
    <xf numFmtId="0" fontId="11" fillId="2" borderId="0" xfId="0" applyFont="1" applyFill="1" applyAlignment="1" applyProtection="1">
      <alignment readingOrder="1"/>
      <protection hidden="1"/>
    </xf>
    <xf numFmtId="0" fontId="11" fillId="2" borderId="0" xfId="0" applyFont="1" applyFill="1" applyAlignment="1" applyProtection="1">
      <alignment horizontal="left" readingOrder="1"/>
      <protection hidden="1"/>
    </xf>
    <xf numFmtId="0" fontId="0" fillId="2" borderId="0" xfId="0" applyFill="1" applyAlignment="1">
      <alignment vertical="top"/>
    </xf>
    <xf numFmtId="0" fontId="0" fillId="2" borderId="0" xfId="0" applyFill="1" applyAlignment="1">
      <alignment vertical="center"/>
    </xf>
    <xf numFmtId="2" fontId="14" fillId="4" borderId="4" xfId="1" applyNumberFormat="1" applyFont="1" applyFill="1" applyBorder="1" applyAlignment="1" applyProtection="1">
      <alignment vertical="center" shrinkToFit="1"/>
    </xf>
    <xf numFmtId="0" fontId="15" fillId="2" borderId="0" xfId="0" applyFont="1" applyFill="1" applyAlignment="1">
      <alignment vertical="center" wrapText="1"/>
    </xf>
    <xf numFmtId="0" fontId="16" fillId="2" borderId="0" xfId="0" applyFont="1" applyFill="1" applyAlignment="1">
      <alignment vertical="center"/>
    </xf>
    <xf numFmtId="0" fontId="5" fillId="2" borderId="0" xfId="0" applyFont="1" applyFill="1" applyAlignment="1">
      <alignment vertical="center" wrapText="1"/>
    </xf>
    <xf numFmtId="17" fontId="14" fillId="4" borderId="4" xfId="0" applyNumberFormat="1" applyFont="1" applyFill="1" applyBorder="1" applyAlignment="1">
      <alignment horizontal="center" vertical="center" shrinkToFit="1"/>
    </xf>
    <xf numFmtId="0" fontId="17" fillId="2" borderId="0" xfId="0" applyFont="1" applyFill="1" applyAlignment="1">
      <alignment vertical="center" wrapText="1"/>
    </xf>
    <xf numFmtId="167" fontId="14" fillId="4" borderId="4" xfId="0" applyNumberFormat="1" applyFont="1" applyFill="1" applyBorder="1" applyAlignment="1">
      <alignment vertical="center" shrinkToFit="1"/>
    </xf>
    <xf numFmtId="0" fontId="14" fillId="2" borderId="0" xfId="0" applyFont="1" applyFill="1" applyAlignment="1">
      <alignment vertical="center" wrapText="1"/>
    </xf>
    <xf numFmtId="0" fontId="15" fillId="2" borderId="0" xfId="0" applyFont="1" applyFill="1" applyAlignment="1">
      <alignment vertical="center"/>
    </xf>
    <xf numFmtId="0" fontId="16" fillId="2" borderId="0" xfId="0" applyFont="1" applyFill="1"/>
    <xf numFmtId="0" fontId="18" fillId="2" borderId="0" xfId="3" applyFont="1" applyFill="1" applyBorder="1" applyAlignment="1" applyProtection="1">
      <alignment horizontal="left" vertical="top" wrapText="1"/>
    </xf>
    <xf numFmtId="0" fontId="19" fillId="2" borderId="0" xfId="0" applyFont="1" applyFill="1"/>
    <xf numFmtId="0" fontId="19" fillId="2" borderId="0" xfId="0" applyFont="1" applyFill="1" applyAlignment="1">
      <alignment shrinkToFit="1"/>
    </xf>
    <xf numFmtId="0" fontId="21" fillId="2" borderId="0" xfId="0" applyFont="1" applyFill="1" applyAlignment="1">
      <alignment shrinkToFit="1"/>
    </xf>
    <xf numFmtId="0" fontId="21" fillId="2" borderId="0" xfId="0" applyFont="1" applyFill="1" applyAlignment="1">
      <alignment wrapText="1"/>
    </xf>
    <xf numFmtId="0" fontId="21" fillId="2" borderId="0" xfId="0" applyFont="1" applyFill="1" applyAlignment="1">
      <alignment vertical="center" wrapText="1"/>
    </xf>
    <xf numFmtId="0" fontId="21" fillId="2" borderId="0" xfId="0" applyFont="1" applyFill="1" applyAlignment="1">
      <alignment horizontal="left" vertical="center" shrinkToFit="1"/>
    </xf>
    <xf numFmtId="0" fontId="19" fillId="2" borderId="0" xfId="0" applyFont="1" applyFill="1" applyAlignment="1">
      <alignment vertical="center"/>
    </xf>
    <xf numFmtId="0" fontId="8" fillId="6" borderId="8" xfId="0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/>
    </xf>
    <xf numFmtId="0" fontId="23" fillId="6" borderId="11" xfId="0" applyFont="1" applyFill="1" applyBorder="1" applyAlignment="1">
      <alignment horizontal="center" vertical="center"/>
    </xf>
    <xf numFmtId="0" fontId="23" fillId="6" borderId="9" xfId="0" applyFont="1" applyFill="1" applyBorder="1" applyAlignment="1">
      <alignment horizontal="center" vertical="center"/>
    </xf>
    <xf numFmtId="0" fontId="23" fillId="6" borderId="10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vertical="center" shrinkToFit="1"/>
    </xf>
    <xf numFmtId="169" fontId="5" fillId="4" borderId="13" xfId="1" applyNumberFormat="1" applyFont="1" applyFill="1" applyBorder="1" applyAlignment="1" applyProtection="1">
      <alignment horizontal="center" vertical="center" shrinkToFit="1"/>
    </xf>
    <xf numFmtId="169" fontId="5" fillId="4" borderId="14" xfId="1" applyNumberFormat="1" applyFont="1" applyFill="1" applyBorder="1" applyAlignment="1" applyProtection="1">
      <alignment horizontal="center" vertical="center" shrinkToFit="1"/>
    </xf>
    <xf numFmtId="169" fontId="5" fillId="4" borderId="15" xfId="1" applyNumberFormat="1" applyFont="1" applyFill="1" applyBorder="1" applyAlignment="1" applyProtection="1">
      <alignment horizontal="center" vertical="center" shrinkToFit="1"/>
    </xf>
    <xf numFmtId="3" fontId="5" fillId="2" borderId="13" xfId="1" applyNumberFormat="1" applyFont="1" applyFill="1" applyBorder="1" applyAlignment="1" applyProtection="1">
      <alignment horizontal="right" vertical="center" shrinkToFit="1"/>
    </xf>
    <xf numFmtId="3" fontId="5" fillId="2" borderId="14" xfId="1" applyNumberFormat="1" applyFont="1" applyFill="1" applyBorder="1" applyAlignment="1" applyProtection="1">
      <alignment horizontal="right" vertical="center" shrinkToFit="1"/>
    </xf>
    <xf numFmtId="3" fontId="5" fillId="2" borderId="15" xfId="1" applyNumberFormat="1" applyFont="1" applyFill="1" applyBorder="1" applyAlignment="1" applyProtection="1">
      <alignment horizontal="right" vertical="center" shrinkToFit="1"/>
    </xf>
    <xf numFmtId="0" fontId="5" fillId="4" borderId="16" xfId="0" applyFont="1" applyFill="1" applyBorder="1" applyAlignment="1">
      <alignment vertical="center" shrinkToFit="1"/>
    </xf>
    <xf numFmtId="169" fontId="5" fillId="4" borderId="11" xfId="1" applyNumberFormat="1" applyFont="1" applyFill="1" applyBorder="1" applyAlignment="1" applyProtection="1">
      <alignment horizontal="center" vertical="center" shrinkToFit="1"/>
    </xf>
    <xf numFmtId="169" fontId="5" fillId="4" borderId="9" xfId="1" applyNumberFormat="1" applyFont="1" applyFill="1" applyBorder="1" applyAlignment="1" applyProtection="1">
      <alignment horizontal="center" vertical="center" shrinkToFit="1"/>
    </xf>
    <xf numFmtId="169" fontId="5" fillId="4" borderId="10" xfId="1" applyNumberFormat="1" applyFont="1" applyFill="1" applyBorder="1" applyAlignment="1" applyProtection="1">
      <alignment horizontal="center" vertical="center" shrinkToFit="1"/>
    </xf>
    <xf numFmtId="3" fontId="5" fillId="2" borderId="11" xfId="1" applyNumberFormat="1" applyFont="1" applyFill="1" applyBorder="1" applyAlignment="1" applyProtection="1">
      <alignment horizontal="right" vertical="center" shrinkToFit="1"/>
    </xf>
    <xf numFmtId="3" fontId="5" fillId="2" borderId="9" xfId="1" applyNumberFormat="1" applyFont="1" applyFill="1" applyBorder="1" applyAlignment="1" applyProtection="1">
      <alignment horizontal="right" vertical="center" shrinkToFit="1"/>
    </xf>
    <xf numFmtId="3" fontId="5" fillId="2" borderId="10" xfId="1" applyNumberFormat="1" applyFont="1" applyFill="1" applyBorder="1" applyAlignment="1" applyProtection="1">
      <alignment horizontal="right" vertical="center" shrinkToFit="1"/>
    </xf>
    <xf numFmtId="0" fontId="5" fillId="4" borderId="7" xfId="0" applyFont="1" applyFill="1" applyBorder="1" applyAlignment="1">
      <alignment horizontal="center" vertical="center" shrinkToFit="1"/>
    </xf>
    <xf numFmtId="0" fontId="24" fillId="4" borderId="17" xfId="0" applyFont="1" applyFill="1" applyBorder="1" applyAlignment="1">
      <alignment vertical="center"/>
    </xf>
    <xf numFmtId="0" fontId="5" fillId="4" borderId="18" xfId="0" applyFont="1" applyFill="1" applyBorder="1" applyAlignment="1">
      <alignment vertical="center"/>
    </xf>
    <xf numFmtId="0" fontId="5" fillId="4" borderId="19" xfId="0" applyFont="1" applyFill="1" applyBorder="1" applyAlignment="1">
      <alignment vertical="center"/>
    </xf>
    <xf numFmtId="3" fontId="5" fillId="2" borderId="7" xfId="0" applyNumberFormat="1" applyFont="1" applyFill="1" applyBorder="1" applyAlignment="1">
      <alignment horizontal="right" vertical="center" shrinkToFit="1"/>
    </xf>
    <xf numFmtId="0" fontId="24" fillId="2" borderId="17" xfId="0" applyFont="1" applyFill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0" fontId="5" fillId="2" borderId="19" xfId="0" applyFont="1" applyFill="1" applyBorder="1" applyAlignment="1">
      <alignment vertical="center"/>
    </xf>
    <xf numFmtId="169" fontId="5" fillId="4" borderId="20" xfId="1" applyNumberFormat="1" applyFont="1" applyFill="1" applyBorder="1" applyAlignment="1" applyProtection="1">
      <alignment horizontal="center" vertical="center" shrinkToFit="1"/>
    </xf>
    <xf numFmtId="0" fontId="24" fillId="4" borderId="21" xfId="0" applyFont="1" applyFill="1" applyBorder="1" applyAlignment="1">
      <alignment vertical="center"/>
    </xf>
    <xf numFmtId="0" fontId="5" fillId="4" borderId="22" xfId="0" applyFont="1" applyFill="1" applyBorder="1" applyAlignment="1">
      <alignment vertical="center"/>
    </xf>
    <xf numFmtId="0" fontId="5" fillId="4" borderId="23" xfId="0" applyFont="1" applyFill="1" applyBorder="1" applyAlignment="1">
      <alignment vertical="center"/>
    </xf>
    <xf numFmtId="3" fontId="5" fillId="2" borderId="20" xfId="1" applyNumberFormat="1" applyFont="1" applyFill="1" applyBorder="1" applyAlignment="1" applyProtection="1">
      <alignment horizontal="right" vertical="center" shrinkToFit="1"/>
    </xf>
    <xf numFmtId="0" fontId="24" fillId="2" borderId="21" xfId="0" applyFont="1" applyFill="1" applyBorder="1" applyAlignment="1">
      <alignment vertical="center"/>
    </xf>
    <xf numFmtId="0" fontId="5" fillId="2" borderId="22" xfId="0" applyFont="1" applyFill="1" applyBorder="1" applyAlignment="1">
      <alignment vertical="center"/>
    </xf>
    <xf numFmtId="0" fontId="5" fillId="2" borderId="23" xfId="0" applyFont="1" applyFill="1" applyBorder="1" applyAlignment="1">
      <alignment vertical="center"/>
    </xf>
    <xf numFmtId="169" fontId="5" fillId="4" borderId="13" xfId="1" applyNumberFormat="1" applyFont="1" applyFill="1" applyBorder="1" applyAlignment="1" applyProtection="1">
      <alignment vertical="center" shrinkToFit="1"/>
    </xf>
    <xf numFmtId="169" fontId="5" fillId="4" borderId="14" xfId="1" applyNumberFormat="1" applyFont="1" applyFill="1" applyBorder="1" applyAlignment="1" applyProtection="1">
      <alignment vertical="center" shrinkToFit="1"/>
    </xf>
    <xf numFmtId="169" fontId="5" fillId="4" borderId="15" xfId="1" applyNumberFormat="1" applyFont="1" applyFill="1" applyBorder="1" applyAlignment="1" applyProtection="1">
      <alignment vertical="center" shrinkToFit="1"/>
    </xf>
    <xf numFmtId="0" fontId="5" fillId="4" borderId="24" xfId="0" applyFont="1" applyFill="1" applyBorder="1" applyAlignment="1">
      <alignment vertical="center" shrinkToFit="1"/>
    </xf>
    <xf numFmtId="169" fontId="5" fillId="4" borderId="25" xfId="1" applyNumberFormat="1" applyFont="1" applyFill="1" applyBorder="1" applyAlignment="1" applyProtection="1">
      <alignment vertical="center" shrinkToFit="1"/>
    </xf>
    <xf numFmtId="169" fontId="5" fillId="4" borderId="26" xfId="1" applyNumberFormat="1" applyFont="1" applyFill="1" applyBorder="1" applyAlignment="1" applyProtection="1">
      <alignment vertical="center" shrinkToFit="1"/>
    </xf>
    <xf numFmtId="169" fontId="5" fillId="4" borderId="27" xfId="1" applyNumberFormat="1" applyFont="1" applyFill="1" applyBorder="1" applyAlignment="1" applyProtection="1">
      <alignment vertical="center" shrinkToFit="1"/>
    </xf>
    <xf numFmtId="3" fontId="5" fillId="2" borderId="28" xfId="1" applyNumberFormat="1" applyFont="1" applyFill="1" applyBorder="1" applyAlignment="1" applyProtection="1">
      <alignment horizontal="right" vertical="center" shrinkToFit="1"/>
    </xf>
    <xf numFmtId="3" fontId="5" fillId="2" borderId="4" xfId="1" applyNumberFormat="1" applyFont="1" applyFill="1" applyBorder="1" applyAlignment="1" applyProtection="1">
      <alignment horizontal="right" vertical="center" shrinkToFit="1"/>
    </xf>
    <xf numFmtId="3" fontId="5" fillId="2" borderId="29" xfId="1" applyNumberFormat="1" applyFont="1" applyFill="1" applyBorder="1" applyAlignment="1" applyProtection="1">
      <alignment horizontal="right" vertical="center" shrinkToFit="1"/>
    </xf>
    <xf numFmtId="0" fontId="5" fillId="4" borderId="30" xfId="0" applyFont="1" applyFill="1" applyBorder="1" applyAlignment="1">
      <alignment vertical="center" shrinkToFit="1"/>
    </xf>
    <xf numFmtId="169" fontId="5" fillId="4" borderId="28" xfId="1" applyNumberFormat="1" applyFont="1" applyFill="1" applyBorder="1" applyAlignment="1" applyProtection="1">
      <alignment vertical="center" shrinkToFit="1"/>
    </xf>
    <xf numFmtId="169" fontId="5" fillId="4" borderId="4" xfId="1" applyNumberFormat="1" applyFont="1" applyFill="1" applyBorder="1" applyAlignment="1" applyProtection="1">
      <alignment vertical="center" shrinkToFit="1"/>
    </xf>
    <xf numFmtId="169" fontId="5" fillId="4" borderId="29" xfId="1" applyNumberFormat="1" applyFont="1" applyFill="1" applyBorder="1" applyAlignment="1" applyProtection="1">
      <alignment vertical="center" shrinkToFit="1"/>
    </xf>
    <xf numFmtId="169" fontId="5" fillId="4" borderId="31" xfId="1" applyNumberFormat="1" applyFont="1" applyFill="1" applyBorder="1" applyAlignment="1" applyProtection="1">
      <alignment vertical="center" shrinkToFit="1"/>
    </xf>
    <xf numFmtId="3" fontId="5" fillId="2" borderId="31" xfId="1" applyNumberFormat="1" applyFont="1" applyFill="1" applyBorder="1" applyAlignment="1" applyProtection="1">
      <alignment horizontal="right" vertical="center" shrinkToFit="1"/>
    </xf>
    <xf numFmtId="169" fontId="5" fillId="4" borderId="11" xfId="1" applyNumberFormat="1" applyFont="1" applyFill="1" applyBorder="1" applyAlignment="1" applyProtection="1">
      <alignment vertical="center" shrinkToFit="1"/>
    </xf>
    <xf numFmtId="169" fontId="5" fillId="4" borderId="9" xfId="1" applyNumberFormat="1" applyFont="1" applyFill="1" applyBorder="1" applyAlignment="1" applyProtection="1">
      <alignment vertical="center" shrinkToFit="1"/>
    </xf>
    <xf numFmtId="169" fontId="5" fillId="4" borderId="10" xfId="1" applyNumberFormat="1" applyFont="1" applyFill="1" applyBorder="1" applyAlignment="1" applyProtection="1">
      <alignment vertical="center" shrinkToFit="1"/>
    </xf>
    <xf numFmtId="0" fontId="5" fillId="4" borderId="35" xfId="0" applyFont="1" applyFill="1" applyBorder="1" applyAlignment="1">
      <alignment vertical="center" shrinkToFit="1"/>
    </xf>
    <xf numFmtId="169" fontId="5" fillId="4" borderId="34" xfId="1" applyNumberFormat="1" applyFont="1" applyFill="1" applyBorder="1" applyAlignment="1" applyProtection="1">
      <alignment vertical="center" shrinkToFit="1"/>
    </xf>
    <xf numFmtId="3" fontId="5" fillId="2" borderId="34" xfId="1" applyNumberFormat="1" applyFont="1" applyFill="1" applyBorder="1" applyAlignment="1" applyProtection="1">
      <alignment horizontal="right" vertical="center" shrinkToFit="1"/>
    </xf>
    <xf numFmtId="169" fontId="5" fillId="4" borderId="7" xfId="1" applyNumberFormat="1" applyFont="1" applyFill="1" applyBorder="1" applyAlignment="1" applyProtection="1">
      <alignment vertical="center" shrinkToFit="1"/>
    </xf>
    <xf numFmtId="3" fontId="5" fillId="2" borderId="7" xfId="1" applyNumberFormat="1" applyFont="1" applyFill="1" applyBorder="1" applyAlignment="1" applyProtection="1">
      <alignment horizontal="right" vertical="center" shrinkToFit="1"/>
    </xf>
    <xf numFmtId="0" fontId="5" fillId="4" borderId="30" xfId="0" applyFont="1" applyFill="1" applyBorder="1" applyAlignment="1">
      <alignment horizontal="justify" vertical="center" shrinkToFit="1"/>
    </xf>
    <xf numFmtId="0" fontId="5" fillId="4" borderId="16" xfId="0" applyFont="1" applyFill="1" applyBorder="1" applyAlignment="1">
      <alignment horizontal="justify" vertical="center" shrinkToFit="1"/>
    </xf>
    <xf numFmtId="169" fontId="5" fillId="4" borderId="20" xfId="1" applyNumberFormat="1" applyFont="1" applyFill="1" applyBorder="1" applyAlignment="1" applyProtection="1">
      <alignment vertical="center" shrinkToFit="1"/>
    </xf>
    <xf numFmtId="165" fontId="5" fillId="4" borderId="13" xfId="2" applyFont="1" applyFill="1" applyBorder="1" applyAlignment="1" applyProtection="1">
      <alignment vertical="center" shrinkToFit="1"/>
    </xf>
    <xf numFmtId="165" fontId="5" fillId="4" borderId="14" xfId="2" applyFont="1" applyFill="1" applyBorder="1" applyAlignment="1" applyProtection="1">
      <alignment vertical="center" shrinkToFit="1"/>
    </xf>
    <xf numFmtId="165" fontId="5" fillId="4" borderId="15" xfId="2" applyFont="1" applyFill="1" applyBorder="1" applyAlignment="1" applyProtection="1">
      <alignment vertical="center" shrinkToFit="1"/>
    </xf>
    <xf numFmtId="169" fontId="5" fillId="2" borderId="7" xfId="1" applyNumberFormat="1" applyFont="1" applyFill="1" applyBorder="1" applyAlignment="1" applyProtection="1">
      <alignment vertical="center"/>
    </xf>
    <xf numFmtId="165" fontId="5" fillId="2" borderId="13" xfId="2" applyFont="1" applyFill="1" applyBorder="1" applyAlignment="1" applyProtection="1">
      <alignment vertical="center"/>
    </xf>
    <xf numFmtId="165" fontId="5" fillId="2" borderId="14" xfId="2" applyFont="1" applyFill="1" applyBorder="1" applyAlignment="1" applyProtection="1">
      <alignment vertical="center"/>
    </xf>
    <xf numFmtId="165" fontId="5" fillId="2" borderId="15" xfId="2" applyFont="1" applyFill="1" applyBorder="1" applyAlignment="1" applyProtection="1">
      <alignment vertical="center"/>
    </xf>
    <xf numFmtId="165" fontId="5" fillId="4" borderId="31" xfId="2" applyFont="1" applyFill="1" applyBorder="1" applyAlignment="1" applyProtection="1">
      <alignment vertical="center" shrinkToFit="1"/>
    </xf>
    <xf numFmtId="165" fontId="5" fillId="2" borderId="31" xfId="2" applyFont="1" applyFill="1" applyBorder="1" applyAlignment="1" applyProtection="1">
      <alignment vertical="center"/>
    </xf>
    <xf numFmtId="165" fontId="5" fillId="4" borderId="28" xfId="2" applyFont="1" applyFill="1" applyBorder="1" applyAlignment="1" applyProtection="1">
      <alignment vertical="center" shrinkToFit="1"/>
    </xf>
    <xf numFmtId="165" fontId="5" fillId="4" borderId="4" xfId="2" applyFont="1" applyFill="1" applyBorder="1" applyAlignment="1" applyProtection="1">
      <alignment vertical="center" shrinkToFit="1"/>
    </xf>
    <xf numFmtId="165" fontId="5" fillId="4" borderId="29" xfId="2" applyFont="1" applyFill="1" applyBorder="1" applyAlignment="1" applyProtection="1">
      <alignment vertical="center" shrinkToFit="1"/>
    </xf>
    <xf numFmtId="165" fontId="5" fillId="2" borderId="28" xfId="2" applyFont="1" applyFill="1" applyBorder="1" applyAlignment="1" applyProtection="1">
      <alignment vertical="center"/>
    </xf>
    <xf numFmtId="165" fontId="5" fillId="2" borderId="4" xfId="2" applyFont="1" applyFill="1" applyBorder="1" applyAlignment="1" applyProtection="1">
      <alignment vertical="center"/>
    </xf>
    <xf numFmtId="165" fontId="5" fillId="2" borderId="29" xfId="2" applyFont="1" applyFill="1" applyBorder="1" applyAlignment="1" applyProtection="1">
      <alignment vertical="center"/>
    </xf>
    <xf numFmtId="169" fontId="5" fillId="4" borderId="37" xfId="1" applyNumberFormat="1" applyFont="1" applyFill="1" applyBorder="1" applyAlignment="1" applyProtection="1">
      <alignment vertical="center" shrinkToFit="1"/>
    </xf>
    <xf numFmtId="169" fontId="5" fillId="4" borderId="38" xfId="1" applyNumberFormat="1" applyFont="1" applyFill="1" applyBorder="1" applyAlignment="1" applyProtection="1">
      <alignment vertical="center" shrinkToFit="1"/>
    </xf>
    <xf numFmtId="169" fontId="5" fillId="4" borderId="39" xfId="1" applyNumberFormat="1" applyFont="1" applyFill="1" applyBorder="1" applyAlignment="1" applyProtection="1">
      <alignment vertical="center" shrinkToFit="1"/>
    </xf>
    <xf numFmtId="169" fontId="5" fillId="2" borderId="34" xfId="1" applyNumberFormat="1" applyFont="1" applyFill="1" applyBorder="1" applyAlignment="1" applyProtection="1">
      <alignment vertical="center"/>
    </xf>
    <xf numFmtId="3" fontId="5" fillId="2" borderId="37" xfId="1" applyNumberFormat="1" applyFont="1" applyFill="1" applyBorder="1" applyAlignment="1" applyProtection="1">
      <alignment horizontal="right" vertical="center" shrinkToFit="1"/>
    </xf>
    <xf numFmtId="3" fontId="5" fillId="2" borderId="38" xfId="1" applyNumberFormat="1" applyFont="1" applyFill="1" applyBorder="1" applyAlignment="1" applyProtection="1">
      <alignment horizontal="right" vertical="center" shrinkToFit="1"/>
    </xf>
    <xf numFmtId="3" fontId="5" fillId="2" borderId="39" xfId="1" applyNumberFormat="1" applyFont="1" applyFill="1" applyBorder="1" applyAlignment="1" applyProtection="1">
      <alignment horizontal="right" vertical="center" shrinkToFit="1"/>
    </xf>
    <xf numFmtId="169" fontId="5" fillId="2" borderId="20" xfId="1" applyNumberFormat="1" applyFont="1" applyFill="1" applyBorder="1" applyAlignment="1" applyProtection="1">
      <alignment vertical="center"/>
    </xf>
    <xf numFmtId="0" fontId="26" fillId="2" borderId="0" xfId="0" applyFont="1" applyFill="1"/>
    <xf numFmtId="170" fontId="0" fillId="2" borderId="0" xfId="0" applyNumberFormat="1" applyFill="1" applyAlignment="1">
      <alignment horizontal="center"/>
    </xf>
    <xf numFmtId="0" fontId="30" fillId="2" borderId="0" xfId="0" applyFont="1" applyFill="1" applyAlignment="1">
      <alignment vertical="center" wrapText="1"/>
    </xf>
    <xf numFmtId="0" fontId="31" fillId="2" borderId="0" xfId="0" applyFont="1" applyFill="1" applyAlignment="1">
      <alignment horizontal="left" indent="2"/>
    </xf>
    <xf numFmtId="170" fontId="32" fillId="2" borderId="0" xfId="0" applyNumberFormat="1" applyFont="1" applyFill="1" applyAlignment="1">
      <alignment horizontal="center"/>
    </xf>
    <xf numFmtId="165" fontId="32" fillId="2" borderId="0" xfId="2" applyFont="1" applyFill="1" applyBorder="1" applyAlignment="1" applyProtection="1">
      <alignment horizontal="left" indent="2"/>
    </xf>
    <xf numFmtId="170" fontId="32" fillId="2" borderId="0" xfId="2" applyNumberFormat="1" applyFont="1" applyFill="1" applyBorder="1" applyAlignment="1" applyProtection="1">
      <alignment horizontal="center"/>
    </xf>
    <xf numFmtId="171" fontId="32" fillId="2" borderId="0" xfId="0" applyNumberFormat="1" applyFont="1" applyFill="1" applyAlignment="1">
      <alignment horizontal="left" indent="2"/>
    </xf>
    <xf numFmtId="0" fontId="32" fillId="2" borderId="0" xfId="0" applyFont="1" applyFill="1" applyAlignment="1">
      <alignment horizontal="left" indent="2"/>
    </xf>
    <xf numFmtId="170" fontId="33" fillId="2" borderId="0" xfId="0" applyNumberFormat="1" applyFont="1" applyFill="1" applyAlignment="1">
      <alignment horizontal="center"/>
    </xf>
    <xf numFmtId="0" fontId="33" fillId="2" borderId="0" xfId="0" applyFont="1" applyFill="1" applyAlignment="1">
      <alignment vertical="center"/>
    </xf>
    <xf numFmtId="170" fontId="33" fillId="2" borderId="0" xfId="0" applyNumberFormat="1" applyFont="1" applyFill="1" applyAlignment="1">
      <alignment horizontal="center" vertical="center"/>
    </xf>
    <xf numFmtId="170" fontId="34" fillId="2" borderId="4" xfId="0" applyNumberFormat="1" applyFont="1" applyFill="1" applyBorder="1" applyAlignment="1">
      <alignment horizontal="center" vertical="center" wrapText="1"/>
    </xf>
    <xf numFmtId="17" fontId="34" fillId="3" borderId="38" xfId="0" applyNumberFormat="1" applyFont="1" applyFill="1" applyBorder="1" applyAlignment="1">
      <alignment horizontal="center" vertical="center" wrapText="1"/>
    </xf>
    <xf numFmtId="0" fontId="33" fillId="2" borderId="0" xfId="0" applyFont="1" applyFill="1" applyAlignment="1">
      <alignment horizontal="left" vertical="center" wrapText="1" indent="2"/>
    </xf>
    <xf numFmtId="0" fontId="33" fillId="2" borderId="38" xfId="0" applyFont="1" applyFill="1" applyBorder="1" applyAlignment="1">
      <alignment horizontal="left"/>
    </xf>
    <xf numFmtId="165" fontId="32" fillId="2" borderId="38" xfId="2" applyFont="1" applyFill="1" applyBorder="1" applyAlignment="1" applyProtection="1">
      <alignment horizontal="left" indent="2"/>
    </xf>
    <xf numFmtId="0" fontId="32" fillId="2" borderId="26" xfId="0" applyFont="1" applyFill="1" applyBorder="1" applyAlignment="1">
      <alignment horizontal="left" wrapText="1" indent="2"/>
    </xf>
    <xf numFmtId="165" fontId="32" fillId="2" borderId="40" xfId="2" applyFont="1" applyFill="1" applyBorder="1" applyAlignment="1" applyProtection="1">
      <alignment horizontal="left" indent="2"/>
    </xf>
    <xf numFmtId="0" fontId="33" fillId="2" borderId="38" xfId="0" applyFont="1" applyFill="1" applyBorder="1" applyAlignment="1">
      <alignment horizontal="left" wrapText="1" indent="2"/>
    </xf>
    <xf numFmtId="170" fontId="32" fillId="2" borderId="38" xfId="0" applyNumberFormat="1" applyFont="1" applyFill="1" applyBorder="1" applyAlignment="1">
      <alignment horizontal="center"/>
    </xf>
    <xf numFmtId="170" fontId="32" fillId="2" borderId="38" xfId="2" applyNumberFormat="1" applyFont="1" applyFill="1" applyBorder="1" applyAlignment="1" applyProtection="1">
      <alignment horizontal="center"/>
    </xf>
    <xf numFmtId="0" fontId="32" fillId="2" borderId="40" xfId="0" applyFont="1" applyFill="1" applyBorder="1" applyAlignment="1">
      <alignment horizontal="left" indent="2"/>
    </xf>
    <xf numFmtId="170" fontId="32" fillId="2" borderId="40" xfId="0" applyNumberFormat="1" applyFont="1" applyFill="1" applyBorder="1" applyAlignment="1">
      <alignment horizontal="center"/>
    </xf>
    <xf numFmtId="170" fontId="32" fillId="2" borderId="40" xfId="2" applyNumberFormat="1" applyFont="1" applyFill="1" applyBorder="1" applyAlignment="1" applyProtection="1">
      <alignment horizontal="center"/>
    </xf>
    <xf numFmtId="0" fontId="32" fillId="2" borderId="26" xfId="0" applyFont="1" applyFill="1" applyBorder="1" applyAlignment="1">
      <alignment horizontal="left" indent="2"/>
    </xf>
    <xf numFmtId="170" fontId="32" fillId="2" borderId="26" xfId="0" applyNumberFormat="1" applyFont="1" applyFill="1" applyBorder="1" applyAlignment="1">
      <alignment horizontal="center"/>
    </xf>
    <xf numFmtId="170" fontId="32" fillId="2" borderId="26" xfId="2" applyNumberFormat="1" applyFont="1" applyFill="1" applyBorder="1" applyAlignment="1" applyProtection="1">
      <alignment horizontal="center"/>
    </xf>
    <xf numFmtId="0" fontId="33" fillId="2" borderId="40" xfId="0" applyFont="1" applyFill="1" applyBorder="1" applyAlignment="1">
      <alignment horizontal="left"/>
    </xf>
    <xf numFmtId="0" fontId="33" fillId="2" borderId="40" xfId="0" applyFont="1" applyFill="1" applyBorder="1" applyAlignment="1">
      <alignment horizontal="left" wrapText="1" indent="2"/>
    </xf>
    <xf numFmtId="0" fontId="32" fillId="2" borderId="40" xfId="0" applyFont="1" applyFill="1" applyBorder="1" applyAlignment="1">
      <alignment horizontal="left" vertical="center" indent="2"/>
    </xf>
    <xf numFmtId="170" fontId="32" fillId="2" borderId="40" xfId="0" applyNumberFormat="1" applyFont="1" applyFill="1" applyBorder="1" applyAlignment="1">
      <alignment horizontal="center" vertical="center"/>
    </xf>
    <xf numFmtId="165" fontId="32" fillId="2" borderId="40" xfId="2" applyFont="1" applyFill="1" applyBorder="1" applyAlignment="1" applyProtection="1">
      <alignment horizontal="left" vertical="center"/>
    </xf>
    <xf numFmtId="170" fontId="32" fillId="2" borderId="40" xfId="2" applyNumberFormat="1" applyFont="1" applyFill="1" applyBorder="1" applyAlignment="1" applyProtection="1">
      <alignment horizontal="center" vertical="center"/>
    </xf>
    <xf numFmtId="171" fontId="32" fillId="2" borderId="0" xfId="0" applyNumberFormat="1" applyFont="1" applyFill="1" applyAlignment="1">
      <alignment horizontal="left" vertical="center"/>
    </xf>
    <xf numFmtId="0" fontId="32" fillId="2" borderId="0" xfId="0" applyFont="1" applyFill="1" applyAlignment="1">
      <alignment horizontal="left" vertical="center"/>
    </xf>
    <xf numFmtId="0" fontId="32" fillId="2" borderId="40" xfId="0" applyFont="1" applyFill="1" applyBorder="1" applyAlignment="1">
      <alignment horizontal="left" wrapText="1" indent="2"/>
    </xf>
    <xf numFmtId="165" fontId="32" fillId="2" borderId="26" xfId="2" applyFont="1" applyFill="1" applyBorder="1" applyAlignment="1" applyProtection="1">
      <alignment horizontal="left" indent="2"/>
    </xf>
    <xf numFmtId="0" fontId="33" fillId="2" borderId="0" xfId="0" applyFont="1" applyFill="1" applyAlignment="1">
      <alignment horizontal="left" indent="2"/>
    </xf>
    <xf numFmtId="0" fontId="33" fillId="2" borderId="38" xfId="0" applyFont="1" applyFill="1" applyBorder="1" applyAlignment="1">
      <alignment horizontal="left" wrapText="1"/>
    </xf>
    <xf numFmtId="170" fontId="32" fillId="2" borderId="37" xfId="0" applyNumberFormat="1" applyFont="1" applyFill="1" applyBorder="1" applyAlignment="1">
      <alignment horizontal="center"/>
    </xf>
    <xf numFmtId="170" fontId="32" fillId="2" borderId="25" xfId="0" applyNumberFormat="1" applyFont="1" applyFill="1" applyBorder="1" applyAlignment="1">
      <alignment horizontal="center" vertical="center"/>
    </xf>
    <xf numFmtId="170" fontId="32" fillId="2" borderId="26" xfId="2" applyNumberFormat="1" applyFont="1" applyFill="1" applyBorder="1" applyAlignment="1" applyProtection="1">
      <alignment horizontal="center" vertical="center"/>
    </xf>
    <xf numFmtId="170" fontId="32" fillId="2" borderId="41" xfId="0" applyNumberFormat="1" applyFont="1" applyFill="1" applyBorder="1" applyAlignment="1">
      <alignment horizontal="center"/>
    </xf>
    <xf numFmtId="170" fontId="32" fillId="2" borderId="25" xfId="0" applyNumberFormat="1" applyFont="1" applyFill="1" applyBorder="1" applyAlignment="1">
      <alignment horizontal="center"/>
    </xf>
    <xf numFmtId="170" fontId="32" fillId="2" borderId="37" xfId="2" applyNumberFormat="1" applyFont="1" applyFill="1" applyBorder="1" applyAlignment="1" applyProtection="1">
      <alignment horizontal="center"/>
    </xf>
    <xf numFmtId="170" fontId="32" fillId="2" borderId="41" xfId="2" applyNumberFormat="1" applyFont="1" applyFill="1" applyBorder="1" applyAlignment="1" applyProtection="1">
      <alignment horizontal="center"/>
    </xf>
    <xf numFmtId="170" fontId="32" fillId="2" borderId="41" xfId="0" applyNumberFormat="1" applyFont="1" applyFill="1" applyBorder="1" applyAlignment="1">
      <alignment horizontal="center" vertical="center"/>
    </xf>
    <xf numFmtId="170" fontId="34" fillId="2" borderId="38" xfId="0" applyNumberFormat="1" applyFont="1" applyFill="1" applyBorder="1" applyAlignment="1">
      <alignment horizontal="center" vertical="center" wrapText="1"/>
    </xf>
    <xf numFmtId="171" fontId="0" fillId="2" borderId="0" xfId="0" applyNumberFormat="1" applyFill="1"/>
    <xf numFmtId="2" fontId="0" fillId="2" borderId="0" xfId="0" applyNumberFormat="1" applyFill="1"/>
    <xf numFmtId="4" fontId="0" fillId="2" borderId="0" xfId="0" applyNumberFormat="1" applyFill="1"/>
    <xf numFmtId="0" fontId="32" fillId="2" borderId="0" xfId="0" applyFont="1" applyFill="1"/>
    <xf numFmtId="2" fontId="32" fillId="2" borderId="0" xfId="0" applyNumberFormat="1" applyFont="1" applyFill="1"/>
    <xf numFmtId="4" fontId="32" fillId="2" borderId="0" xfId="0" applyNumberFormat="1" applyFont="1" applyFill="1"/>
    <xf numFmtId="17" fontId="36" fillId="3" borderId="2" xfId="0" applyNumberFormat="1" applyFont="1" applyFill="1" applyBorder="1" applyAlignment="1">
      <alignment horizontal="center" vertical="center"/>
    </xf>
    <xf numFmtId="167" fontId="32" fillId="7" borderId="2" xfId="0" applyNumberFormat="1" applyFont="1" applyFill="1" applyBorder="1" applyAlignment="1">
      <alignment horizontal="center"/>
    </xf>
    <xf numFmtId="0" fontId="37" fillId="0" borderId="0" xfId="0" applyFont="1"/>
    <xf numFmtId="0" fontId="32" fillId="0" borderId="0" xfId="0" applyFont="1" applyAlignment="1">
      <alignment horizontal="center"/>
    </xf>
    <xf numFmtId="165" fontId="32" fillId="0" borderId="0" xfId="2" applyFont="1" applyBorder="1" applyProtection="1"/>
    <xf numFmtId="0" fontId="38" fillId="0" borderId="0" xfId="0" applyFont="1"/>
    <xf numFmtId="0" fontId="32" fillId="0" borderId="0" xfId="0" applyFont="1"/>
    <xf numFmtId="0" fontId="32" fillId="2" borderId="17" xfId="0" applyFont="1" applyFill="1" applyBorder="1" applyAlignment="1">
      <alignment horizontal="center" vertical="center"/>
    </xf>
    <xf numFmtId="0" fontId="32" fillId="2" borderId="18" xfId="0" applyFont="1" applyFill="1" applyBorder="1" applyAlignment="1">
      <alignment horizontal="center" vertical="center"/>
    </xf>
    <xf numFmtId="0" fontId="32" fillId="2" borderId="19" xfId="0" applyFont="1" applyFill="1" applyBorder="1" applyAlignment="1">
      <alignment horizontal="center" vertical="center"/>
    </xf>
    <xf numFmtId="0" fontId="32" fillId="2" borderId="43" xfId="0" applyFont="1" applyFill="1" applyBorder="1" applyAlignment="1">
      <alignment horizontal="center" vertical="center"/>
    </xf>
    <xf numFmtId="0" fontId="32" fillId="2" borderId="0" xfId="0" applyFont="1" applyFill="1" applyAlignment="1">
      <alignment horizontal="center" vertical="center"/>
    </xf>
    <xf numFmtId="0" fontId="32" fillId="2" borderId="44" xfId="0" applyFont="1" applyFill="1" applyBorder="1" applyAlignment="1">
      <alignment horizontal="center" vertical="center"/>
    </xf>
    <xf numFmtId="0" fontId="39" fillId="2" borderId="12" xfId="0" applyFont="1" applyFill="1" applyBorder="1" applyAlignment="1">
      <alignment vertical="top" wrapText="1"/>
    </xf>
    <xf numFmtId="3" fontId="39" fillId="2" borderId="33" xfId="0" applyNumberFormat="1" applyFont="1" applyFill="1" applyBorder="1" applyAlignment="1">
      <alignment vertical="top" wrapText="1"/>
    </xf>
    <xf numFmtId="3" fontId="39" fillId="2" borderId="45" xfId="0" applyNumberFormat="1" applyFont="1" applyFill="1" applyBorder="1" applyAlignment="1">
      <alignment vertical="top" wrapText="1"/>
    </xf>
    <xf numFmtId="167" fontId="39" fillId="2" borderId="45" xfId="0" applyNumberFormat="1" applyFont="1" applyFill="1" applyBorder="1" applyAlignment="1">
      <alignment vertical="top" wrapText="1"/>
    </xf>
    <xf numFmtId="0" fontId="39" fillId="2" borderId="33" xfId="0" applyFont="1" applyFill="1" applyBorder="1" applyAlignment="1">
      <alignment vertical="top" wrapText="1"/>
    </xf>
    <xf numFmtId="3" fontId="39" fillId="2" borderId="30" xfId="0" applyNumberFormat="1" applyFont="1" applyFill="1" applyBorder="1" applyAlignment="1">
      <alignment vertical="top" wrapText="1"/>
    </xf>
    <xf numFmtId="3" fontId="39" fillId="2" borderId="32" xfId="0" applyNumberFormat="1" applyFont="1" applyFill="1" applyBorder="1" applyAlignment="1">
      <alignment vertical="top" wrapText="1"/>
    </xf>
    <xf numFmtId="3" fontId="39" fillId="2" borderId="46" xfId="0" applyNumberFormat="1" applyFont="1" applyFill="1" applyBorder="1" applyAlignment="1">
      <alignment vertical="top" wrapText="1"/>
    </xf>
    <xf numFmtId="167" fontId="39" fillId="2" borderId="46" xfId="0" applyNumberFormat="1" applyFont="1" applyFill="1" applyBorder="1" applyAlignment="1">
      <alignment vertical="top" wrapText="1"/>
    </xf>
    <xf numFmtId="3" fontId="39" fillId="8" borderId="30" xfId="0" applyNumberFormat="1" applyFont="1" applyFill="1" applyBorder="1" applyAlignment="1">
      <alignment vertical="top" wrapText="1"/>
    </xf>
    <xf numFmtId="3" fontId="0" fillId="2" borderId="0" xfId="0" applyNumberFormat="1" applyFill="1"/>
    <xf numFmtId="3" fontId="39" fillId="2" borderId="16" xfId="0" applyNumberFormat="1" applyFont="1" applyFill="1" applyBorder="1" applyAlignment="1">
      <alignment vertical="top" wrapText="1"/>
    </xf>
    <xf numFmtId="0" fontId="39" fillId="2" borderId="36" xfId="0" applyFont="1" applyFill="1" applyBorder="1" applyAlignment="1">
      <alignment horizontal="center" vertical="top" wrapText="1"/>
    </xf>
    <xf numFmtId="3" fontId="39" fillId="2" borderId="47" xfId="0" applyNumberFormat="1" applyFont="1" applyFill="1" applyBorder="1" applyAlignment="1">
      <alignment vertical="top" wrapText="1"/>
    </xf>
    <xf numFmtId="167" fontId="39" fillId="2" borderId="47" xfId="0" applyNumberFormat="1" applyFont="1" applyFill="1" applyBorder="1" applyAlignment="1">
      <alignment vertical="top" wrapText="1"/>
    </xf>
    <xf numFmtId="3" fontId="39" fillId="2" borderId="36" xfId="0" applyNumberFormat="1" applyFont="1" applyFill="1" applyBorder="1" applyAlignment="1">
      <alignment vertical="top" wrapText="1"/>
    </xf>
    <xf numFmtId="165" fontId="35" fillId="0" borderId="6" xfId="2" applyFont="1" applyBorder="1" applyAlignment="1" applyProtection="1">
      <alignment horizontal="center"/>
    </xf>
    <xf numFmtId="165" fontId="32" fillId="7" borderId="2" xfId="0" applyNumberFormat="1" applyFont="1" applyFill="1" applyBorder="1" applyAlignment="1">
      <alignment horizontal="center"/>
    </xf>
    <xf numFmtId="0" fontId="32" fillId="2" borderId="0" xfId="0" applyFont="1" applyFill="1" applyAlignment="1">
      <alignment horizontal="center"/>
    </xf>
    <xf numFmtId="165" fontId="32" fillId="2" borderId="0" xfId="2" applyFont="1" applyFill="1" applyBorder="1" applyProtection="1"/>
    <xf numFmtId="0" fontId="32" fillId="0" borderId="17" xfId="0" applyFont="1" applyBorder="1"/>
    <xf numFmtId="0" fontId="32" fillId="0" borderId="18" xfId="0" applyFont="1" applyBorder="1"/>
    <xf numFmtId="0" fontId="32" fillId="0" borderId="43" xfId="0" applyFont="1" applyBorder="1"/>
    <xf numFmtId="0" fontId="32" fillId="0" borderId="44" xfId="0" applyFont="1" applyBorder="1"/>
    <xf numFmtId="0" fontId="32" fillId="0" borderId="17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43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44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9" fillId="0" borderId="17" xfId="0" applyFont="1" applyBorder="1" applyAlignment="1">
      <alignment vertical="top" wrapText="1"/>
    </xf>
    <xf numFmtId="3" fontId="39" fillId="0" borderId="19" xfId="0" applyNumberFormat="1" applyFont="1" applyBorder="1" applyAlignment="1">
      <alignment vertical="top" wrapText="1"/>
    </xf>
    <xf numFmtId="3" fontId="39" fillId="0" borderId="18" xfId="0" applyNumberFormat="1" applyFont="1" applyBorder="1" applyAlignment="1">
      <alignment vertical="top" wrapText="1"/>
    </xf>
    <xf numFmtId="167" fontId="39" fillId="0" borderId="18" xfId="0" applyNumberFormat="1" applyFont="1" applyBorder="1" applyAlignment="1">
      <alignment vertical="top" wrapText="1"/>
    </xf>
    <xf numFmtId="0" fontId="39" fillId="0" borderId="19" xfId="0" applyFont="1" applyBorder="1" applyAlignment="1">
      <alignment vertical="top" wrapText="1"/>
    </xf>
    <xf numFmtId="0" fontId="39" fillId="0" borderId="43" xfId="0" applyFont="1" applyBorder="1" applyAlignment="1">
      <alignment vertical="top" wrapText="1"/>
    </xf>
    <xf numFmtId="3" fontId="39" fillId="0" borderId="0" xfId="0" applyNumberFormat="1" applyFont="1" applyAlignment="1">
      <alignment vertical="top" wrapText="1"/>
    </xf>
    <xf numFmtId="3" fontId="39" fillId="0" borderId="43" xfId="0" applyNumberFormat="1" applyFont="1" applyBorder="1" applyAlignment="1">
      <alignment vertical="top" wrapText="1"/>
    </xf>
    <xf numFmtId="3" fontId="39" fillId="0" borderId="44" xfId="0" applyNumberFormat="1" applyFont="1" applyBorder="1" applyAlignment="1">
      <alignment vertical="top" wrapText="1"/>
    </xf>
    <xf numFmtId="167" fontId="39" fillId="0" borderId="0" xfId="0" applyNumberFormat="1" applyFont="1" applyAlignment="1">
      <alignment vertical="top" wrapText="1"/>
    </xf>
    <xf numFmtId="3" fontId="39" fillId="10" borderId="43" xfId="0" applyNumberFormat="1" applyFont="1" applyFill="1" applyBorder="1" applyAlignment="1">
      <alignment vertical="top" wrapText="1"/>
    </xf>
    <xf numFmtId="3" fontId="39" fillId="0" borderId="21" xfId="0" applyNumberFormat="1" applyFont="1" applyBorder="1" applyAlignment="1">
      <alignment vertical="top" wrapText="1"/>
    </xf>
    <xf numFmtId="0" fontId="39" fillId="0" borderId="23" xfId="0" applyFont="1" applyBorder="1" applyAlignment="1">
      <alignment vertical="top" wrapText="1"/>
    </xf>
    <xf numFmtId="3" fontId="39" fillId="0" borderId="22" xfId="0" applyNumberFormat="1" applyFont="1" applyBorder="1" applyAlignment="1">
      <alignment vertical="top" wrapText="1"/>
    </xf>
    <xf numFmtId="167" fontId="39" fillId="0" borderId="22" xfId="0" applyNumberFormat="1" applyFont="1" applyBorder="1" applyAlignment="1">
      <alignment vertical="top" wrapText="1"/>
    </xf>
    <xf numFmtId="3" fontId="39" fillId="0" borderId="23" xfId="0" applyNumberFormat="1" applyFont="1" applyBorder="1" applyAlignment="1">
      <alignment vertical="top" wrapText="1"/>
    </xf>
    <xf numFmtId="0" fontId="39" fillId="0" borderId="22" xfId="0" applyFont="1" applyBorder="1" applyAlignment="1">
      <alignment vertical="top" wrapText="1"/>
    </xf>
    <xf numFmtId="3" fontId="39" fillId="2" borderId="0" xfId="0" applyNumberFormat="1" applyFont="1" applyFill="1" applyAlignment="1">
      <alignment vertical="top" wrapText="1"/>
    </xf>
    <xf numFmtId="0" fontId="39" fillId="2" borderId="0" xfId="0" applyFont="1" applyFill="1" applyAlignment="1">
      <alignment vertical="top" wrapText="1"/>
    </xf>
    <xf numFmtId="167" fontId="39" fillId="2" borderId="0" xfId="0" applyNumberFormat="1" applyFont="1" applyFill="1" applyAlignment="1">
      <alignment vertical="top" wrapText="1"/>
    </xf>
    <xf numFmtId="0" fontId="38" fillId="2" borderId="0" xfId="0" applyFont="1" applyFill="1"/>
    <xf numFmtId="0" fontId="39" fillId="2" borderId="12" xfId="0" applyFont="1" applyFill="1" applyBorder="1" applyAlignment="1">
      <alignment horizontal="center" vertical="top" wrapText="1"/>
    </xf>
    <xf numFmtId="3" fontId="39" fillId="2" borderId="33" xfId="0" applyNumberFormat="1" applyFont="1" applyFill="1" applyBorder="1" applyAlignment="1">
      <alignment horizontal="center" vertical="top" wrapText="1"/>
    </xf>
    <xf numFmtId="3" fontId="40" fillId="2" borderId="30" xfId="0" applyNumberFormat="1" applyFont="1" applyFill="1" applyBorder="1" applyAlignment="1">
      <alignment horizontal="center" vertical="top" wrapText="1"/>
    </xf>
    <xf numFmtId="3" fontId="39" fillId="2" borderId="32" xfId="0" applyNumberFormat="1" applyFont="1" applyFill="1" applyBorder="1" applyAlignment="1">
      <alignment horizontal="center" vertical="top" wrapText="1"/>
    </xf>
    <xf numFmtId="3" fontId="39" fillId="2" borderId="30" xfId="0" applyNumberFormat="1" applyFont="1" applyFill="1" applyBorder="1" applyAlignment="1">
      <alignment horizontal="center" vertical="top" wrapText="1"/>
    </xf>
    <xf numFmtId="3" fontId="39" fillId="2" borderId="16" xfId="0" applyNumberFormat="1" applyFont="1" applyFill="1" applyBorder="1" applyAlignment="1">
      <alignment horizontal="center" vertical="top" wrapText="1"/>
    </xf>
    <xf numFmtId="3" fontId="39" fillId="2" borderId="36" xfId="0" applyNumberFormat="1" applyFont="1" applyFill="1" applyBorder="1" applyAlignment="1">
      <alignment horizontal="center" vertical="top" wrapText="1"/>
    </xf>
    <xf numFmtId="172" fontId="0" fillId="2" borderId="0" xfId="0" applyNumberFormat="1" applyFill="1"/>
    <xf numFmtId="167" fontId="42" fillId="2" borderId="0" xfId="2" applyNumberFormat="1" applyFill="1" applyBorder="1" applyAlignment="1" applyProtection="1">
      <alignment horizontal="center"/>
    </xf>
    <xf numFmtId="172" fontId="0" fillId="0" borderId="0" xfId="0" applyNumberFormat="1"/>
    <xf numFmtId="0" fontId="41" fillId="11" borderId="49" xfId="0" applyFont="1" applyFill="1" applyBorder="1" applyAlignment="1">
      <alignment horizontal="center"/>
    </xf>
    <xf numFmtId="17" fontId="0" fillId="0" borderId="0" xfId="0" applyNumberFormat="1"/>
    <xf numFmtId="167" fontId="42" fillId="12" borderId="49" xfId="2" applyNumberFormat="1" applyFill="1" applyBorder="1" applyProtection="1"/>
    <xf numFmtId="17" fontId="0" fillId="12" borderId="50" xfId="0" applyNumberFormat="1" applyFill="1" applyBorder="1"/>
    <xf numFmtId="167" fontId="42" fillId="0" borderId="49" xfId="2" applyNumberFormat="1" applyBorder="1" applyProtection="1"/>
    <xf numFmtId="17" fontId="0" fillId="0" borderId="50" xfId="0" applyNumberFormat="1" applyBorder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justify" vertical="top" wrapText="1"/>
    </xf>
    <xf numFmtId="0" fontId="7" fillId="3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/>
    </xf>
    <xf numFmtId="0" fontId="14" fillId="4" borderId="4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left" vertical="top"/>
    </xf>
    <xf numFmtId="0" fontId="13" fillId="2" borderId="0" xfId="3" applyFill="1" applyBorder="1" applyAlignment="1" applyProtection="1">
      <alignment horizontal="center" vertical="top" wrapText="1"/>
    </xf>
    <xf numFmtId="0" fontId="16" fillId="2" borderId="0" xfId="0" applyFont="1" applyFill="1" applyAlignment="1">
      <alignment horizontal="right" vertical="center"/>
    </xf>
    <xf numFmtId="0" fontId="20" fillId="2" borderId="0" xfId="0" applyFont="1" applyFill="1" applyAlignment="1">
      <alignment horizontal="center" vertical="center"/>
    </xf>
    <xf numFmtId="0" fontId="21" fillId="2" borderId="2" xfId="0" applyFont="1" applyFill="1" applyBorder="1" applyAlignment="1">
      <alignment horizontal="center" vertical="center" wrapText="1"/>
    </xf>
    <xf numFmtId="0" fontId="21" fillId="5" borderId="5" xfId="0" applyFont="1" applyFill="1" applyBorder="1" applyAlignment="1">
      <alignment horizontal="right" vertical="center" wrapText="1"/>
    </xf>
    <xf numFmtId="168" fontId="22" fillId="5" borderId="6" xfId="0" applyNumberFormat="1" applyFont="1" applyFill="1" applyBorder="1" applyAlignment="1">
      <alignment horizontal="center" wrapText="1"/>
    </xf>
    <xf numFmtId="0" fontId="8" fillId="6" borderId="2" xfId="0" applyFont="1" applyFill="1" applyBorder="1" applyAlignment="1">
      <alignment horizontal="center" vertical="center" shrinkToFit="1"/>
    </xf>
    <xf numFmtId="0" fontId="8" fillId="6" borderId="2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/>
    </xf>
    <xf numFmtId="0" fontId="23" fillId="6" borderId="2" xfId="0" applyFont="1" applyFill="1" applyBorder="1" applyAlignment="1">
      <alignment horizontal="center" vertical="center"/>
    </xf>
    <xf numFmtId="0" fontId="23" fillId="6" borderId="7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 vertical="center" shrinkToFit="1"/>
    </xf>
    <xf numFmtId="3" fontId="5" fillId="2" borderId="2" xfId="0" applyNumberFormat="1" applyFont="1" applyFill="1" applyBorder="1" applyAlignment="1">
      <alignment horizontal="right" vertical="center" shrinkToFit="1"/>
    </xf>
    <xf numFmtId="169" fontId="5" fillId="4" borderId="7" xfId="1" applyNumberFormat="1" applyFont="1" applyFill="1" applyBorder="1" applyAlignment="1" applyProtection="1">
      <alignment horizontal="center" vertical="center" shrinkToFit="1"/>
    </xf>
    <xf numFmtId="169" fontId="5" fillId="2" borderId="7" xfId="1" applyNumberFormat="1" applyFont="1" applyFill="1" applyBorder="1" applyAlignment="1" applyProtection="1">
      <alignment horizontal="center" vertical="center"/>
    </xf>
    <xf numFmtId="169" fontId="5" fillId="4" borderId="32" xfId="1" applyNumberFormat="1" applyFont="1" applyFill="1" applyBorder="1" applyAlignment="1" applyProtection="1">
      <alignment horizontal="center" vertical="center"/>
    </xf>
    <xf numFmtId="3" fontId="5" fillId="2" borderId="32" xfId="1" applyNumberFormat="1" applyFont="1" applyFill="1" applyBorder="1" applyAlignment="1" applyProtection="1">
      <alignment horizontal="right" vertical="center" shrinkToFit="1"/>
    </xf>
    <xf numFmtId="169" fontId="5" fillId="4" borderId="20" xfId="1" applyNumberFormat="1" applyFont="1" applyFill="1" applyBorder="1" applyAlignment="1" applyProtection="1">
      <alignment horizontal="center" vertical="center" shrinkToFit="1"/>
    </xf>
    <xf numFmtId="169" fontId="5" fillId="2" borderId="20" xfId="1" applyNumberFormat="1" applyFont="1" applyFill="1" applyBorder="1" applyAlignment="1" applyProtection="1">
      <alignment horizontal="center" vertical="center"/>
    </xf>
    <xf numFmtId="169" fontId="5" fillId="4" borderId="33" xfId="1" applyNumberFormat="1" applyFont="1" applyFill="1" applyBorder="1" applyAlignment="1" applyProtection="1">
      <alignment horizontal="center" vertical="center" shrinkToFit="1"/>
    </xf>
    <xf numFmtId="169" fontId="5" fillId="2" borderId="33" xfId="1" applyNumberFormat="1" applyFont="1" applyFill="1" applyBorder="1" applyAlignment="1" applyProtection="1">
      <alignment horizontal="center" vertical="center"/>
    </xf>
    <xf numFmtId="169" fontId="5" fillId="4" borderId="34" xfId="1" applyNumberFormat="1" applyFont="1" applyFill="1" applyBorder="1" applyAlignment="1" applyProtection="1">
      <alignment horizontal="center" vertical="center"/>
    </xf>
    <xf numFmtId="169" fontId="5" fillId="2" borderId="34" xfId="1" applyNumberFormat="1" applyFont="1" applyFill="1" applyBorder="1" applyAlignment="1" applyProtection="1">
      <alignment horizontal="center" vertical="center"/>
    </xf>
    <xf numFmtId="169" fontId="24" fillId="4" borderId="2" xfId="1" applyNumberFormat="1" applyFont="1" applyFill="1" applyBorder="1" applyAlignment="1" applyProtection="1">
      <alignment horizontal="left" vertical="center" wrapText="1"/>
    </xf>
    <xf numFmtId="169" fontId="24" fillId="2" borderId="2" xfId="1" applyNumberFormat="1" applyFont="1" applyFill="1" applyBorder="1" applyAlignment="1" applyProtection="1">
      <alignment horizontal="left" vertical="center" wrapText="1"/>
    </xf>
    <xf numFmtId="0" fontId="27" fillId="2" borderId="0" xfId="0" applyFont="1" applyFill="1" applyAlignment="1">
      <alignment horizontal="left" vertical="center" wrapText="1"/>
    </xf>
    <xf numFmtId="169" fontId="5" fillId="4" borderId="36" xfId="1" applyNumberFormat="1" applyFont="1" applyFill="1" applyBorder="1" applyAlignment="1" applyProtection="1">
      <alignment horizontal="center" vertical="center" shrinkToFit="1"/>
    </xf>
    <xf numFmtId="169" fontId="5" fillId="2" borderId="36" xfId="1" applyNumberFormat="1" applyFont="1" applyFill="1" applyBorder="1" applyAlignment="1" applyProtection="1">
      <alignment horizontal="center" vertical="center"/>
    </xf>
    <xf numFmtId="169" fontId="5" fillId="4" borderId="32" xfId="1" applyNumberFormat="1" applyFont="1" applyFill="1" applyBorder="1" applyAlignment="1" applyProtection="1">
      <alignment horizontal="center" vertical="center" shrinkToFit="1"/>
    </xf>
    <xf numFmtId="169" fontId="5" fillId="2" borderId="32" xfId="1" applyNumberFormat="1" applyFont="1" applyFill="1" applyBorder="1" applyAlignment="1" applyProtection="1">
      <alignment horizontal="center" vertical="center"/>
    </xf>
    <xf numFmtId="0" fontId="29" fillId="2" borderId="0" xfId="0" applyFont="1" applyFill="1" applyAlignment="1">
      <alignment horizontal="left" vertical="center" wrapText="1" indent="15"/>
    </xf>
    <xf numFmtId="0" fontId="33" fillId="2" borderId="0" xfId="0" applyFont="1" applyFill="1" applyAlignment="1">
      <alignment horizontal="left" vertical="top" wrapText="1" indent="2"/>
    </xf>
    <xf numFmtId="0" fontId="33" fillId="2" borderId="0" xfId="0" applyFont="1" applyFill="1" applyAlignment="1">
      <alignment horizontal="left" wrapText="1" indent="2"/>
    </xf>
    <xf numFmtId="0" fontId="32" fillId="2" borderId="0" xfId="0" applyFont="1" applyFill="1" applyAlignment="1">
      <alignment horizontal="left" wrapText="1" indent="2"/>
    </xf>
    <xf numFmtId="0" fontId="32" fillId="2" borderId="0" xfId="0" applyFont="1" applyFill="1" applyAlignment="1">
      <alignment horizontal="left" indent="2"/>
    </xf>
    <xf numFmtId="0" fontId="33" fillId="2" borderId="0" xfId="0" applyFont="1" applyFill="1" applyAlignment="1">
      <alignment horizontal="left" vertical="center" indent="2"/>
    </xf>
    <xf numFmtId="170" fontId="32" fillId="2" borderId="4" xfId="0" applyNumberFormat="1" applyFont="1" applyFill="1" applyBorder="1" applyAlignment="1">
      <alignment horizontal="center" vertical="center"/>
    </xf>
    <xf numFmtId="0" fontId="33" fillId="2" borderId="0" xfId="0" applyFont="1" applyFill="1" applyAlignment="1">
      <alignment horizontal="left" indent="2"/>
    </xf>
    <xf numFmtId="0" fontId="33" fillId="2" borderId="0" xfId="0" applyFont="1" applyFill="1" applyAlignment="1">
      <alignment horizontal="center"/>
    </xf>
    <xf numFmtId="0" fontId="33" fillId="5" borderId="2" xfId="0" applyFont="1" applyFill="1" applyBorder="1" applyAlignment="1">
      <alignment horizontal="center"/>
    </xf>
    <xf numFmtId="0" fontId="35" fillId="0" borderId="5" xfId="0" applyFont="1" applyBorder="1" applyAlignment="1">
      <alignment horizontal="center"/>
    </xf>
    <xf numFmtId="0" fontId="33" fillId="0" borderId="5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/>
    </xf>
    <xf numFmtId="0" fontId="32" fillId="2" borderId="5" xfId="0" applyFont="1" applyFill="1" applyBorder="1" applyAlignment="1">
      <alignment horizontal="center" vertical="center"/>
    </xf>
    <xf numFmtId="0" fontId="32" fillId="2" borderId="42" xfId="0" applyFont="1" applyFill="1" applyBorder="1" applyAlignment="1">
      <alignment horizontal="center" vertical="center"/>
    </xf>
    <xf numFmtId="0" fontId="33" fillId="9" borderId="2" xfId="0" applyFont="1" applyFill="1" applyBorder="1" applyAlignment="1">
      <alignment horizontal="center"/>
    </xf>
    <xf numFmtId="170" fontId="43" fillId="2" borderId="40" xfId="2" applyNumberFormat="1" applyFont="1" applyFill="1" applyBorder="1" applyAlignment="1" applyProtection="1">
      <alignment horizontal="center"/>
    </xf>
    <xf numFmtId="170" fontId="43" fillId="2" borderId="40" xfId="2" applyNumberFormat="1" applyFont="1" applyFill="1" applyBorder="1" applyAlignment="1" applyProtection="1">
      <alignment horizontal="center" vertical="center"/>
    </xf>
  </cellXfs>
  <cellStyles count="13">
    <cellStyle name="Hipervínculo" xfId="3" builtinId="8"/>
    <cellStyle name="Hipervínculo 2" xfId="4" xr:uid="{00000000-0005-0000-0000-000006000000}"/>
    <cellStyle name="Hipervínculo 3" xfId="5" xr:uid="{00000000-0005-0000-0000-000007000000}"/>
    <cellStyle name="Millares" xfId="1" builtinId="3"/>
    <cellStyle name="Millares 2" xfId="6" xr:uid="{00000000-0005-0000-0000-000008000000}"/>
    <cellStyle name="Normal" xfId="0" builtinId="0"/>
    <cellStyle name="Normal 2" xfId="7" xr:uid="{00000000-0005-0000-0000-000009000000}"/>
    <cellStyle name="Normal 2 2" xfId="8" xr:uid="{00000000-0005-0000-0000-00000A000000}"/>
    <cellStyle name="Normal 3" xfId="9" xr:uid="{00000000-0005-0000-0000-00000B000000}"/>
    <cellStyle name="Normal 3 2" xfId="10" xr:uid="{00000000-0005-0000-0000-00000C000000}"/>
    <cellStyle name="Normal 4" xfId="11" xr:uid="{00000000-0005-0000-0000-00000D000000}"/>
    <cellStyle name="Porcentaje" xfId="2" builtinId="5"/>
    <cellStyle name="Porcentaje 2" xfId="12" xr:uid="{00000000-0005-0000-0000-00000E000000}"/>
  </cellStyles>
  <dxfs count="1">
    <dxf>
      <fill>
        <patternFill patternType="solid">
          <fgColor rgb="FFF2F2F2"/>
          <bgColor rgb="FFFFFFFF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9D18E"/>
      <rgbColor rgb="FF808080"/>
      <rgbColor rgb="FF9999FF"/>
      <rgbColor rgb="FF993366"/>
      <rgbColor rgb="FFFFF2CC"/>
      <rgbColor rgb="FFF2F2F2"/>
      <rgbColor rgb="FF660066"/>
      <rgbColor rgb="FFFF8080"/>
      <rgbColor rgb="FF0563C1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5E0B4"/>
      <rgbColor rgb="FFE2F0D9"/>
      <rgbColor rgb="FFFFFF99"/>
      <rgbColor rgb="FF99CCFF"/>
      <rgbColor rgb="FFFF99CC"/>
      <rgbColor rgb="FFCC99FF"/>
      <rgbColor rgb="FFFFD966"/>
      <rgbColor rgb="FF3366FF"/>
      <rgbColor rgb="FF66FF99"/>
      <rgbColor rgb="FF99CC00"/>
      <rgbColor rgb="FFFFCC00"/>
      <rgbColor rgb="FFFF9900"/>
      <rgbColor rgb="FFFF6600"/>
      <rgbColor rgb="FF666699"/>
      <rgbColor rgb="FF70AD47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microsoft.com/office/2017/06/relationships/rdRichValueStructure" Target="richData/rdrichvaluestructure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microsoft.com/office/2017/06/relationships/rdRichValue" Target="richData/rdrichvalue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22/10/relationships/richValueRel" Target="richData/richValueRel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sheetMetadata" Target="metadata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microsoft.com/office/2017/06/relationships/rdRichValueTypes" Target="richData/rdRichValueTyp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CONTADOR - ANEXO I'!A1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hyperlink" Target="#'LIC ECONOMIA - ANEXO I'!A1"/><Relationship Id="rId5" Type="http://schemas.openxmlformats.org/officeDocument/2006/relationships/hyperlink" Target="#'UIF - ANEXO II'!A1"/><Relationship Id="rId4" Type="http://schemas.openxmlformats.org/officeDocument/2006/relationships/hyperlink" Target="#'AUDITORIA - ANEXO II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INICIO!A1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INICIO!A1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INICIO!A1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INICIO!A1"/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63720</xdr:colOff>
      <xdr:row>6</xdr:row>
      <xdr:rowOff>1023840</xdr:rowOff>
    </xdr:from>
    <xdr:to>
      <xdr:col>29</xdr:col>
      <xdr:colOff>301680</xdr:colOff>
      <xdr:row>75</xdr:row>
      <xdr:rowOff>31320</xdr:rowOff>
    </xdr:to>
    <xdr:grpSp>
      <xdr:nvGrpSpPr>
        <xdr:cNvPr id="2" name="Grupo 5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225645" y="2128740"/>
          <a:ext cx="21392985" cy="15781005"/>
          <a:chOff x="234360" y="2128680"/>
          <a:chExt cx="22601520" cy="15780960"/>
        </a:xfrm>
      </xdr:grpSpPr>
      <xdr:grpSp>
        <xdr:nvGrpSpPr>
          <xdr:cNvPr id="3" name="Grupo 10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GrpSpPr/>
        </xdr:nvGrpSpPr>
        <xdr:grpSpPr>
          <a:xfrm>
            <a:off x="234360" y="2128680"/>
            <a:ext cx="9838440" cy="6729840"/>
            <a:chOff x="234360" y="2128680"/>
            <a:chExt cx="9838440" cy="6729840"/>
          </a:xfrm>
        </xdr:grpSpPr>
        <xdr:pic>
          <xdr:nvPicPr>
            <xdr:cNvPr id="4" name="Imagen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PicPr/>
          </xdr:nvPicPr>
          <xdr:blipFill>
            <a:blip xmlns:r="http://schemas.openxmlformats.org/officeDocument/2006/relationships" r:embed="rId1">
              <a:alphaModFix amt="9000"/>
            </a:blip>
            <a:stretch/>
          </xdr:blipFill>
          <xdr:spPr>
            <a:xfrm>
              <a:off x="234360" y="2128680"/>
              <a:ext cx="3328200" cy="96264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5" name="Imagen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PicPr/>
          </xdr:nvPicPr>
          <xdr:blipFill>
            <a:blip xmlns:r="http://schemas.openxmlformats.org/officeDocument/2006/relationships" r:embed="rId1">
              <a:alphaModFix amt="9000"/>
            </a:blip>
            <a:stretch/>
          </xdr:blipFill>
          <xdr:spPr>
            <a:xfrm>
              <a:off x="234360" y="4812480"/>
              <a:ext cx="3328200" cy="95904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6" name="Imagen 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PicPr/>
          </xdr:nvPicPr>
          <xdr:blipFill>
            <a:blip xmlns:r="http://schemas.openxmlformats.org/officeDocument/2006/relationships" r:embed="rId1">
              <a:alphaModFix amt="9000"/>
            </a:blip>
            <a:stretch/>
          </xdr:blipFill>
          <xdr:spPr>
            <a:xfrm>
              <a:off x="6723360" y="2128680"/>
              <a:ext cx="3349440" cy="96264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7" name="Imagen 6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PicPr/>
          </xdr:nvPicPr>
          <xdr:blipFill>
            <a:blip xmlns:r="http://schemas.openxmlformats.org/officeDocument/2006/relationships" r:embed="rId1">
              <a:alphaModFix amt="9000"/>
            </a:blip>
            <a:stretch/>
          </xdr:blipFill>
          <xdr:spPr>
            <a:xfrm>
              <a:off x="6723360" y="4812480"/>
              <a:ext cx="3349440" cy="95904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9" name="Imagen 9">
              <a:extLs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:cNvPr>
            <xdr:cNvPicPr/>
          </xdr:nvPicPr>
          <xdr:blipFill>
            <a:blip xmlns:r="http://schemas.openxmlformats.org/officeDocument/2006/relationships" r:embed="rId1">
              <a:alphaModFix amt="9000"/>
            </a:blip>
            <a:stretch/>
          </xdr:blipFill>
          <xdr:spPr>
            <a:xfrm>
              <a:off x="6723360" y="7896240"/>
              <a:ext cx="3349440" cy="962280"/>
            </a:xfrm>
            <a:prstGeom prst="rect">
              <a:avLst/>
            </a:prstGeom>
            <a:ln w="0">
              <a:noFill/>
            </a:ln>
          </xdr:spPr>
        </xdr:pic>
      </xdr:grpSp>
      <xdr:grpSp>
        <xdr:nvGrpSpPr>
          <xdr:cNvPr id="10" name="Grupo 12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GrpSpPr/>
        </xdr:nvGrpSpPr>
        <xdr:grpSpPr>
          <a:xfrm>
            <a:off x="234360" y="11179440"/>
            <a:ext cx="9838440" cy="6730200"/>
            <a:chOff x="234360" y="11179440"/>
            <a:chExt cx="9838440" cy="6730200"/>
          </a:xfrm>
        </xdr:grpSpPr>
        <xdr:pic>
          <xdr:nvPicPr>
            <xdr:cNvPr id="11" name="Imagen 13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PicPr/>
          </xdr:nvPicPr>
          <xdr:blipFill>
            <a:blip xmlns:r="http://schemas.openxmlformats.org/officeDocument/2006/relationships" r:embed="rId1">
              <a:alphaModFix amt="9000"/>
            </a:blip>
            <a:stretch/>
          </xdr:blipFill>
          <xdr:spPr>
            <a:xfrm>
              <a:off x="234360" y="11179440"/>
              <a:ext cx="3328200" cy="96264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12" name="Imagen 14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PicPr/>
          </xdr:nvPicPr>
          <xdr:blipFill>
            <a:blip xmlns:r="http://schemas.openxmlformats.org/officeDocument/2006/relationships" r:embed="rId1">
              <a:alphaModFix amt="9000"/>
            </a:blip>
            <a:stretch/>
          </xdr:blipFill>
          <xdr:spPr>
            <a:xfrm>
              <a:off x="234360" y="13863240"/>
              <a:ext cx="3328200" cy="95904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13" name="Imagen 18">
              <a:extLst>
                <a:ext uri="{FF2B5EF4-FFF2-40B4-BE49-F238E27FC236}">
                  <a16:creationId xmlns:a16="http://schemas.microsoft.com/office/drawing/2014/main" id="{00000000-0008-0000-0000-00000D000000}"/>
                </a:ext>
              </a:extLst>
            </xdr:cNvPr>
            <xdr:cNvPicPr/>
          </xdr:nvPicPr>
          <xdr:blipFill>
            <a:blip xmlns:r="http://schemas.openxmlformats.org/officeDocument/2006/relationships" r:embed="rId1">
              <a:alphaModFix amt="9000"/>
            </a:blip>
            <a:stretch/>
          </xdr:blipFill>
          <xdr:spPr>
            <a:xfrm>
              <a:off x="6723360" y="11179440"/>
              <a:ext cx="3349440" cy="96264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14" name="Imagen 19">
              <a:extLst>
                <a:ext uri="{FF2B5EF4-FFF2-40B4-BE49-F238E27FC236}">
                  <a16:creationId xmlns:a16="http://schemas.microsoft.com/office/drawing/2014/main" id="{00000000-0008-0000-0000-00000E000000}"/>
                </a:ext>
              </a:extLst>
            </xdr:cNvPr>
            <xdr:cNvPicPr/>
          </xdr:nvPicPr>
          <xdr:blipFill>
            <a:blip xmlns:r="http://schemas.openxmlformats.org/officeDocument/2006/relationships" r:embed="rId1">
              <a:alphaModFix amt="9000"/>
            </a:blip>
            <a:stretch/>
          </xdr:blipFill>
          <xdr:spPr>
            <a:xfrm>
              <a:off x="6723360" y="13863240"/>
              <a:ext cx="3349440" cy="95904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15" name="Imagen 20">
              <a:extLst>
                <a:ext uri="{FF2B5EF4-FFF2-40B4-BE49-F238E27FC236}">
                  <a16:creationId xmlns:a16="http://schemas.microsoft.com/office/drawing/2014/main" id="{00000000-0008-0000-0000-00000F000000}"/>
                </a:ext>
              </a:extLst>
            </xdr:cNvPr>
            <xdr:cNvPicPr/>
          </xdr:nvPicPr>
          <xdr:blipFill>
            <a:blip xmlns:r="http://schemas.openxmlformats.org/officeDocument/2006/relationships" r:embed="rId1">
              <a:alphaModFix amt="9000"/>
            </a:blip>
            <a:stretch/>
          </xdr:blipFill>
          <xdr:spPr>
            <a:xfrm>
              <a:off x="234360" y="16947360"/>
              <a:ext cx="3328200" cy="96228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16" name="Imagen 21">
              <a:extLst>
                <a:ext uri="{FF2B5EF4-FFF2-40B4-BE49-F238E27FC236}">
                  <a16:creationId xmlns:a16="http://schemas.microsoft.com/office/drawing/2014/main" id="{00000000-0008-0000-0000-000010000000}"/>
                </a:ext>
              </a:extLst>
            </xdr:cNvPr>
            <xdr:cNvPicPr/>
          </xdr:nvPicPr>
          <xdr:blipFill>
            <a:blip xmlns:r="http://schemas.openxmlformats.org/officeDocument/2006/relationships" r:embed="rId1">
              <a:alphaModFix amt="9000"/>
            </a:blip>
            <a:stretch/>
          </xdr:blipFill>
          <xdr:spPr>
            <a:xfrm>
              <a:off x="6723360" y="16947360"/>
              <a:ext cx="3349440" cy="962280"/>
            </a:xfrm>
            <a:prstGeom prst="rect">
              <a:avLst/>
            </a:prstGeom>
            <a:ln w="0">
              <a:noFill/>
            </a:ln>
          </xdr:spPr>
        </xdr:pic>
      </xdr:grpSp>
      <xdr:grpSp>
        <xdr:nvGrpSpPr>
          <xdr:cNvPr id="17" name="Grupo 36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GrpSpPr/>
        </xdr:nvGrpSpPr>
        <xdr:grpSpPr>
          <a:xfrm>
            <a:off x="12997440" y="2128680"/>
            <a:ext cx="9838440" cy="6729840"/>
            <a:chOff x="12997440" y="2128680"/>
            <a:chExt cx="9838440" cy="6729840"/>
          </a:xfrm>
        </xdr:grpSpPr>
        <xdr:pic>
          <xdr:nvPicPr>
            <xdr:cNvPr id="18" name="Imagen 37">
              <a:extLst>
                <a:ext uri="{FF2B5EF4-FFF2-40B4-BE49-F238E27FC236}">
                  <a16:creationId xmlns:a16="http://schemas.microsoft.com/office/drawing/2014/main" id="{00000000-0008-0000-0000-000012000000}"/>
                </a:ext>
              </a:extLst>
            </xdr:cNvPr>
            <xdr:cNvPicPr/>
          </xdr:nvPicPr>
          <xdr:blipFill>
            <a:blip xmlns:r="http://schemas.openxmlformats.org/officeDocument/2006/relationships" r:embed="rId1">
              <a:alphaModFix amt="9000"/>
            </a:blip>
            <a:stretch/>
          </xdr:blipFill>
          <xdr:spPr>
            <a:xfrm>
              <a:off x="12997440" y="2128680"/>
              <a:ext cx="3328200" cy="96264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19" name="Imagen 38">
              <a:extLst>
                <a:ext uri="{FF2B5EF4-FFF2-40B4-BE49-F238E27FC236}">
                  <a16:creationId xmlns:a16="http://schemas.microsoft.com/office/drawing/2014/main" id="{00000000-0008-0000-0000-000013000000}"/>
                </a:ext>
              </a:extLst>
            </xdr:cNvPr>
            <xdr:cNvPicPr/>
          </xdr:nvPicPr>
          <xdr:blipFill>
            <a:blip xmlns:r="http://schemas.openxmlformats.org/officeDocument/2006/relationships" r:embed="rId1">
              <a:alphaModFix amt="9000"/>
            </a:blip>
            <a:stretch/>
          </xdr:blipFill>
          <xdr:spPr>
            <a:xfrm>
              <a:off x="12997440" y="4812480"/>
              <a:ext cx="3328200" cy="95904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20" name="Imagen 39">
              <a:extLst>
                <a:ext uri="{FF2B5EF4-FFF2-40B4-BE49-F238E27FC236}">
                  <a16:creationId xmlns:a16="http://schemas.microsoft.com/office/drawing/2014/main" id="{00000000-0008-0000-0000-000014000000}"/>
                </a:ext>
              </a:extLst>
            </xdr:cNvPr>
            <xdr:cNvPicPr/>
          </xdr:nvPicPr>
          <xdr:blipFill>
            <a:blip xmlns:r="http://schemas.openxmlformats.org/officeDocument/2006/relationships" r:embed="rId1">
              <a:alphaModFix amt="9000"/>
            </a:blip>
            <a:stretch/>
          </xdr:blipFill>
          <xdr:spPr>
            <a:xfrm>
              <a:off x="19486440" y="2128680"/>
              <a:ext cx="3349440" cy="96264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21" name="Imagen 40">
              <a:extLst>
                <a:ext uri="{FF2B5EF4-FFF2-40B4-BE49-F238E27FC236}">
                  <a16:creationId xmlns:a16="http://schemas.microsoft.com/office/drawing/2014/main" id="{00000000-0008-0000-0000-000015000000}"/>
                </a:ext>
              </a:extLst>
            </xdr:cNvPr>
            <xdr:cNvPicPr/>
          </xdr:nvPicPr>
          <xdr:blipFill>
            <a:blip xmlns:r="http://schemas.openxmlformats.org/officeDocument/2006/relationships" r:embed="rId1">
              <a:alphaModFix amt="9000"/>
            </a:blip>
            <a:stretch/>
          </xdr:blipFill>
          <xdr:spPr>
            <a:xfrm>
              <a:off x="19486440" y="4812480"/>
              <a:ext cx="3349440" cy="95904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22" name="Imagen 41">
              <a:extLst>
                <a:ext uri="{FF2B5EF4-FFF2-40B4-BE49-F238E27FC236}">
                  <a16:creationId xmlns:a16="http://schemas.microsoft.com/office/drawing/2014/main" id="{00000000-0008-0000-0000-000016000000}"/>
                </a:ext>
              </a:extLst>
            </xdr:cNvPr>
            <xdr:cNvPicPr/>
          </xdr:nvPicPr>
          <xdr:blipFill>
            <a:blip xmlns:r="http://schemas.openxmlformats.org/officeDocument/2006/relationships" r:embed="rId1">
              <a:alphaModFix amt="9000"/>
            </a:blip>
            <a:stretch/>
          </xdr:blipFill>
          <xdr:spPr>
            <a:xfrm>
              <a:off x="12997440" y="7896240"/>
              <a:ext cx="3328200" cy="96228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23" name="Imagen 42">
              <a:extLst>
                <a:ext uri="{FF2B5EF4-FFF2-40B4-BE49-F238E27FC236}">
                  <a16:creationId xmlns:a16="http://schemas.microsoft.com/office/drawing/2014/main" id="{00000000-0008-0000-0000-000017000000}"/>
                </a:ext>
              </a:extLst>
            </xdr:cNvPr>
            <xdr:cNvPicPr/>
          </xdr:nvPicPr>
          <xdr:blipFill>
            <a:blip xmlns:r="http://schemas.openxmlformats.org/officeDocument/2006/relationships" r:embed="rId1">
              <a:alphaModFix amt="9000"/>
            </a:blip>
            <a:stretch/>
          </xdr:blipFill>
          <xdr:spPr>
            <a:xfrm>
              <a:off x="19486440" y="7896240"/>
              <a:ext cx="3349440" cy="962280"/>
            </a:xfrm>
            <a:prstGeom prst="rect">
              <a:avLst/>
            </a:prstGeom>
            <a:ln w="0">
              <a:noFill/>
            </a:ln>
          </xdr:spPr>
        </xdr:pic>
      </xdr:grpSp>
      <xdr:grpSp>
        <xdr:nvGrpSpPr>
          <xdr:cNvPr id="24" name="Grupo 43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GrpSpPr/>
        </xdr:nvGrpSpPr>
        <xdr:grpSpPr>
          <a:xfrm>
            <a:off x="12997440" y="11179440"/>
            <a:ext cx="9838440" cy="6730200"/>
            <a:chOff x="12997440" y="11179440"/>
            <a:chExt cx="9838440" cy="6730200"/>
          </a:xfrm>
        </xdr:grpSpPr>
        <xdr:pic>
          <xdr:nvPicPr>
            <xdr:cNvPr id="25" name="Imagen 44">
              <a:extLst>
                <a:ext uri="{FF2B5EF4-FFF2-40B4-BE49-F238E27FC236}">
                  <a16:creationId xmlns:a16="http://schemas.microsoft.com/office/drawing/2014/main" id="{00000000-0008-0000-0000-000019000000}"/>
                </a:ext>
              </a:extLst>
            </xdr:cNvPr>
            <xdr:cNvPicPr/>
          </xdr:nvPicPr>
          <xdr:blipFill>
            <a:blip xmlns:r="http://schemas.openxmlformats.org/officeDocument/2006/relationships" r:embed="rId1">
              <a:alphaModFix amt="9000"/>
            </a:blip>
            <a:stretch/>
          </xdr:blipFill>
          <xdr:spPr>
            <a:xfrm>
              <a:off x="12997440" y="11179440"/>
              <a:ext cx="3328200" cy="96264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26" name="Imagen 45">
              <a:extLst>
                <a:ext uri="{FF2B5EF4-FFF2-40B4-BE49-F238E27FC236}">
                  <a16:creationId xmlns:a16="http://schemas.microsoft.com/office/drawing/2014/main" id="{00000000-0008-0000-0000-00001A000000}"/>
                </a:ext>
              </a:extLst>
            </xdr:cNvPr>
            <xdr:cNvPicPr/>
          </xdr:nvPicPr>
          <xdr:blipFill>
            <a:blip xmlns:r="http://schemas.openxmlformats.org/officeDocument/2006/relationships" r:embed="rId1">
              <a:alphaModFix amt="9000"/>
            </a:blip>
            <a:stretch/>
          </xdr:blipFill>
          <xdr:spPr>
            <a:xfrm>
              <a:off x="12997440" y="13863240"/>
              <a:ext cx="3328200" cy="95904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27" name="Imagen 46">
              <a:extLst>
                <a:ext uri="{FF2B5EF4-FFF2-40B4-BE49-F238E27FC236}">
                  <a16:creationId xmlns:a16="http://schemas.microsoft.com/office/drawing/2014/main" id="{00000000-0008-0000-0000-00001B000000}"/>
                </a:ext>
              </a:extLst>
            </xdr:cNvPr>
            <xdr:cNvPicPr/>
          </xdr:nvPicPr>
          <xdr:blipFill>
            <a:blip xmlns:r="http://schemas.openxmlformats.org/officeDocument/2006/relationships" r:embed="rId1">
              <a:alphaModFix amt="9000"/>
            </a:blip>
            <a:stretch/>
          </xdr:blipFill>
          <xdr:spPr>
            <a:xfrm>
              <a:off x="19486440" y="11179440"/>
              <a:ext cx="3349440" cy="96264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28" name="Imagen 47">
              <a:extLst>
                <a:ext uri="{FF2B5EF4-FFF2-40B4-BE49-F238E27FC236}">
                  <a16:creationId xmlns:a16="http://schemas.microsoft.com/office/drawing/2014/main" id="{00000000-0008-0000-0000-00001C000000}"/>
                </a:ext>
              </a:extLst>
            </xdr:cNvPr>
            <xdr:cNvPicPr/>
          </xdr:nvPicPr>
          <xdr:blipFill>
            <a:blip xmlns:r="http://schemas.openxmlformats.org/officeDocument/2006/relationships" r:embed="rId1">
              <a:alphaModFix amt="9000"/>
            </a:blip>
            <a:stretch/>
          </xdr:blipFill>
          <xdr:spPr>
            <a:xfrm>
              <a:off x="19486440" y="13863240"/>
              <a:ext cx="3349440" cy="95904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29" name="Imagen 48">
              <a:extLst>
                <a:ext uri="{FF2B5EF4-FFF2-40B4-BE49-F238E27FC236}">
                  <a16:creationId xmlns:a16="http://schemas.microsoft.com/office/drawing/2014/main" id="{00000000-0008-0000-0000-00001D000000}"/>
                </a:ext>
              </a:extLst>
            </xdr:cNvPr>
            <xdr:cNvPicPr/>
          </xdr:nvPicPr>
          <xdr:blipFill>
            <a:blip xmlns:r="http://schemas.openxmlformats.org/officeDocument/2006/relationships" r:embed="rId1">
              <a:alphaModFix amt="9000"/>
            </a:blip>
            <a:stretch/>
          </xdr:blipFill>
          <xdr:spPr>
            <a:xfrm>
              <a:off x="12997440" y="16947360"/>
              <a:ext cx="3328200" cy="96228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30" name="Imagen 49">
              <a:extLst>
                <a:ext uri="{FF2B5EF4-FFF2-40B4-BE49-F238E27FC236}">
                  <a16:creationId xmlns:a16="http://schemas.microsoft.com/office/drawing/2014/main" id="{00000000-0008-0000-0000-00001E000000}"/>
                </a:ext>
              </a:extLst>
            </xdr:cNvPr>
            <xdr:cNvPicPr/>
          </xdr:nvPicPr>
          <xdr:blipFill>
            <a:blip xmlns:r="http://schemas.openxmlformats.org/officeDocument/2006/relationships" r:embed="rId1">
              <a:alphaModFix amt="9000"/>
            </a:blip>
            <a:stretch/>
          </xdr:blipFill>
          <xdr:spPr>
            <a:xfrm>
              <a:off x="19486440" y="16947360"/>
              <a:ext cx="3349440" cy="962280"/>
            </a:xfrm>
            <a:prstGeom prst="rect">
              <a:avLst/>
            </a:prstGeom>
            <a:ln w="0">
              <a:noFill/>
            </a:ln>
          </xdr:spPr>
        </xdr:pic>
      </xdr:grpSp>
    </xdr:grpSp>
    <xdr:clientData/>
  </xdr:twoCellAnchor>
  <xdr:twoCellAnchor editAs="oneCell">
    <xdr:from>
      <xdr:col>1</xdr:col>
      <xdr:colOff>19080</xdr:colOff>
      <xdr:row>0</xdr:row>
      <xdr:rowOff>76320</xdr:rowOff>
    </xdr:from>
    <xdr:to>
      <xdr:col>4</xdr:col>
      <xdr:colOff>351720</xdr:colOff>
      <xdr:row>5</xdr:row>
      <xdr:rowOff>39240</xdr:rowOff>
    </xdr:to>
    <xdr:pic>
      <xdr:nvPicPr>
        <xdr:cNvPr id="31" name="Imagen 1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189720" y="76320"/>
          <a:ext cx="3020760" cy="87732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7</xdr:col>
      <xdr:colOff>276120</xdr:colOff>
      <xdr:row>13</xdr:row>
      <xdr:rowOff>314280</xdr:rowOff>
    </xdr:from>
    <xdr:to>
      <xdr:col>7</xdr:col>
      <xdr:colOff>675360</xdr:colOff>
      <xdr:row>14</xdr:row>
      <xdr:rowOff>94320</xdr:rowOff>
    </xdr:to>
    <xdr:sp macro="" textlink="">
      <xdr:nvSpPr>
        <xdr:cNvPr id="32" name="Rectángulo: esquinas redondeadas 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5622120" y="4333680"/>
          <a:ext cx="399240" cy="399240"/>
        </a:xfrm>
        <a:prstGeom prst="roundRect">
          <a:avLst>
            <a:gd name="adj" fmla="val 16667"/>
          </a:avLst>
        </a:prstGeom>
        <a:solidFill>
          <a:srgbClr val="4472C4"/>
        </a:solidFill>
        <a:ln w="12700">
          <a:solidFill>
            <a:srgbClr val="325490"/>
          </a:solidFill>
          <a:miter/>
        </a:ln>
        <a:scene3d>
          <a:camera prst="orthographicFront"/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vertOverflow="clip" horzOverflow="clip" lIns="90000" tIns="45000" rIns="90000" bIns="45000" anchor="t">
          <a:noAutofit/>
        </a:bodyPr>
        <a:lstStyle/>
        <a:p>
          <a:pPr algn="ctr">
            <a:lnSpc>
              <a:spcPct val="100000"/>
            </a:lnSpc>
          </a:pPr>
          <a:r>
            <a:rPr lang="es-AR" sz="1400" b="0" strike="noStrike" spc="-1">
              <a:solidFill>
                <a:schemeClr val="lt1"/>
              </a:solidFill>
              <a:latin typeface="Calibri"/>
            </a:rPr>
            <a:t>ir</a:t>
          </a:r>
          <a:endParaRPr lang="es-AR" sz="1400" b="0" strike="noStrike" spc="-1">
            <a:latin typeface="Times New Roman"/>
          </a:endParaRPr>
        </a:p>
      </xdr:txBody>
    </xdr:sp>
    <xdr:clientData/>
  </xdr:twoCellAnchor>
  <xdr:twoCellAnchor>
    <xdr:from>
      <xdr:col>7</xdr:col>
      <xdr:colOff>276120</xdr:colOff>
      <xdr:row>14</xdr:row>
      <xdr:rowOff>257040</xdr:rowOff>
    </xdr:from>
    <xdr:to>
      <xdr:col>7</xdr:col>
      <xdr:colOff>675360</xdr:colOff>
      <xdr:row>15</xdr:row>
      <xdr:rowOff>37080</xdr:rowOff>
    </xdr:to>
    <xdr:sp macro="" textlink="">
      <xdr:nvSpPr>
        <xdr:cNvPr id="33" name="Rectángulo: esquinas redondeadas 1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5622120" y="4895640"/>
          <a:ext cx="399240" cy="399240"/>
        </a:xfrm>
        <a:prstGeom prst="roundRect">
          <a:avLst>
            <a:gd name="adj" fmla="val 16667"/>
          </a:avLst>
        </a:prstGeom>
        <a:solidFill>
          <a:srgbClr val="4472C4"/>
        </a:solidFill>
        <a:ln w="12700">
          <a:solidFill>
            <a:srgbClr val="325490"/>
          </a:solidFill>
          <a:miter/>
        </a:ln>
        <a:scene3d>
          <a:camera prst="orthographicFront"/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vertOverflow="clip" horzOverflow="clip" lIns="90000" tIns="45000" rIns="90000" bIns="45000" anchor="t">
          <a:noAutofit/>
        </a:bodyPr>
        <a:lstStyle/>
        <a:p>
          <a:pPr algn="ctr">
            <a:lnSpc>
              <a:spcPct val="100000"/>
            </a:lnSpc>
          </a:pPr>
          <a:r>
            <a:rPr lang="es-AR" sz="1400" b="0" strike="noStrike" spc="-1">
              <a:solidFill>
                <a:schemeClr val="lt1"/>
              </a:solidFill>
              <a:latin typeface="Calibri"/>
            </a:rPr>
            <a:t>ir</a:t>
          </a:r>
          <a:endParaRPr lang="es-AR" sz="1400" b="0" strike="noStrike" spc="-1">
            <a:latin typeface="Times New Roman"/>
          </a:endParaRPr>
        </a:p>
      </xdr:txBody>
    </xdr:sp>
    <xdr:clientData/>
  </xdr:twoCellAnchor>
  <xdr:twoCellAnchor>
    <xdr:from>
      <xdr:col>7</xdr:col>
      <xdr:colOff>276120</xdr:colOff>
      <xdr:row>15</xdr:row>
      <xdr:rowOff>247680</xdr:rowOff>
    </xdr:from>
    <xdr:to>
      <xdr:col>7</xdr:col>
      <xdr:colOff>675360</xdr:colOff>
      <xdr:row>16</xdr:row>
      <xdr:rowOff>27720</xdr:rowOff>
    </xdr:to>
    <xdr:sp macro="" textlink="">
      <xdr:nvSpPr>
        <xdr:cNvPr id="34" name="Rectángulo: esquinas redondeadas 1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5622120" y="5505480"/>
          <a:ext cx="399240" cy="399240"/>
        </a:xfrm>
        <a:prstGeom prst="roundRect">
          <a:avLst>
            <a:gd name="adj" fmla="val 16667"/>
          </a:avLst>
        </a:prstGeom>
        <a:solidFill>
          <a:srgbClr val="4472C4"/>
        </a:solidFill>
        <a:ln w="12700">
          <a:solidFill>
            <a:srgbClr val="325490"/>
          </a:solidFill>
          <a:miter/>
        </a:ln>
        <a:scene3d>
          <a:camera prst="orthographicFront"/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vertOverflow="clip" horzOverflow="clip" lIns="90000" tIns="45000" rIns="90000" bIns="45000" anchor="t">
          <a:noAutofit/>
        </a:bodyPr>
        <a:lstStyle/>
        <a:p>
          <a:pPr algn="ctr">
            <a:lnSpc>
              <a:spcPct val="100000"/>
            </a:lnSpc>
          </a:pPr>
          <a:r>
            <a:rPr lang="es-AR" sz="1400" b="0" strike="noStrike" spc="-1">
              <a:solidFill>
                <a:schemeClr val="lt1"/>
              </a:solidFill>
              <a:latin typeface="Calibri"/>
            </a:rPr>
            <a:t>ir</a:t>
          </a:r>
          <a:endParaRPr lang="es-AR" sz="1400" b="0" strike="noStrike" spc="-1">
            <a:latin typeface="Times New Roman"/>
          </a:endParaRPr>
        </a:p>
      </xdr:txBody>
    </xdr:sp>
    <xdr:clientData/>
  </xdr:twoCellAnchor>
  <xdr:twoCellAnchor>
    <xdr:from>
      <xdr:col>7</xdr:col>
      <xdr:colOff>276120</xdr:colOff>
      <xdr:row>16</xdr:row>
      <xdr:rowOff>247680</xdr:rowOff>
    </xdr:from>
    <xdr:to>
      <xdr:col>7</xdr:col>
      <xdr:colOff>675360</xdr:colOff>
      <xdr:row>17</xdr:row>
      <xdr:rowOff>27720</xdr:rowOff>
    </xdr:to>
    <xdr:sp macro="" textlink="">
      <xdr:nvSpPr>
        <xdr:cNvPr id="35" name="Rectángulo: esquinas redondeadas 1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5622120" y="6124680"/>
          <a:ext cx="399240" cy="399240"/>
        </a:xfrm>
        <a:prstGeom prst="roundRect">
          <a:avLst>
            <a:gd name="adj" fmla="val 16667"/>
          </a:avLst>
        </a:prstGeom>
        <a:solidFill>
          <a:srgbClr val="4472C4"/>
        </a:solidFill>
        <a:ln w="12700">
          <a:solidFill>
            <a:srgbClr val="325490"/>
          </a:solidFill>
          <a:miter/>
        </a:ln>
        <a:scene3d>
          <a:camera prst="orthographicFront"/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vertOverflow="clip" horzOverflow="clip" lIns="90000" tIns="45000" rIns="90000" bIns="45000" anchor="t">
          <a:noAutofit/>
        </a:bodyPr>
        <a:lstStyle/>
        <a:p>
          <a:pPr algn="ctr">
            <a:lnSpc>
              <a:spcPct val="100000"/>
            </a:lnSpc>
          </a:pPr>
          <a:r>
            <a:rPr lang="es-AR" sz="1400" b="0" strike="noStrike" spc="-1">
              <a:solidFill>
                <a:schemeClr val="lt1"/>
              </a:solidFill>
              <a:latin typeface="Calibri"/>
            </a:rPr>
            <a:t>ir</a:t>
          </a:r>
          <a:endParaRPr lang="es-AR" sz="1400" b="0" strike="noStrike" spc="-1">
            <a:latin typeface="Times New Roman"/>
          </a:endParaRPr>
        </a:p>
      </xdr:txBody>
    </xdr:sp>
    <xdr:clientData/>
  </xdr:twoCellAnchor>
  <xdr:twoCellAnchor editAs="absolute">
    <xdr:from>
      <xdr:col>1</xdr:col>
      <xdr:colOff>49320</xdr:colOff>
      <xdr:row>83</xdr:row>
      <xdr:rowOff>57240</xdr:rowOff>
    </xdr:from>
    <xdr:to>
      <xdr:col>29</xdr:col>
      <xdr:colOff>287640</xdr:colOff>
      <xdr:row>165</xdr:row>
      <xdr:rowOff>159480</xdr:rowOff>
    </xdr:to>
    <xdr:grpSp>
      <xdr:nvGrpSpPr>
        <xdr:cNvPr id="36" name="Grupo 51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GrpSpPr/>
      </xdr:nvGrpSpPr>
      <xdr:grpSpPr>
        <a:xfrm>
          <a:off x="211245" y="19459665"/>
          <a:ext cx="21393345" cy="15723240"/>
          <a:chOff x="219960" y="19459800"/>
          <a:chExt cx="22601880" cy="15723000"/>
        </a:xfrm>
      </xdr:grpSpPr>
      <xdr:grpSp>
        <xdr:nvGrpSpPr>
          <xdr:cNvPr id="37" name="Grupo 52">
            <a:extLst>
              <a:ext uri="{FF2B5EF4-FFF2-40B4-BE49-F238E27FC236}">
                <a16:creationId xmlns:a16="http://schemas.microsoft.com/office/drawing/2014/main" id="{00000000-0008-0000-0000-000025000000}"/>
              </a:ext>
            </a:extLst>
          </xdr:cNvPr>
          <xdr:cNvGrpSpPr/>
        </xdr:nvGrpSpPr>
        <xdr:grpSpPr>
          <a:xfrm>
            <a:off x="219960" y="19459800"/>
            <a:ext cx="9838440" cy="6705360"/>
            <a:chOff x="219960" y="19459800"/>
            <a:chExt cx="9838440" cy="6705360"/>
          </a:xfrm>
        </xdr:grpSpPr>
        <xdr:pic>
          <xdr:nvPicPr>
            <xdr:cNvPr id="38" name="Imagen 74">
              <a:extLst>
                <a:ext uri="{FF2B5EF4-FFF2-40B4-BE49-F238E27FC236}">
                  <a16:creationId xmlns:a16="http://schemas.microsoft.com/office/drawing/2014/main" id="{00000000-0008-0000-0000-000026000000}"/>
                </a:ext>
              </a:extLst>
            </xdr:cNvPr>
            <xdr:cNvPicPr/>
          </xdr:nvPicPr>
          <xdr:blipFill>
            <a:blip xmlns:r="http://schemas.openxmlformats.org/officeDocument/2006/relationships" r:embed="rId1">
              <a:alphaModFix amt="9000"/>
            </a:blip>
            <a:stretch/>
          </xdr:blipFill>
          <xdr:spPr>
            <a:xfrm>
              <a:off x="219960" y="19459800"/>
              <a:ext cx="3328200" cy="95940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39" name="Imagen 75">
              <a:extLst>
                <a:ext uri="{FF2B5EF4-FFF2-40B4-BE49-F238E27FC236}">
                  <a16:creationId xmlns:a16="http://schemas.microsoft.com/office/drawing/2014/main" id="{00000000-0008-0000-0000-000027000000}"/>
                </a:ext>
              </a:extLst>
            </xdr:cNvPr>
            <xdr:cNvPicPr/>
          </xdr:nvPicPr>
          <xdr:blipFill>
            <a:blip xmlns:r="http://schemas.openxmlformats.org/officeDocument/2006/relationships" r:embed="rId1">
              <a:alphaModFix amt="9000"/>
            </a:blip>
            <a:stretch/>
          </xdr:blipFill>
          <xdr:spPr>
            <a:xfrm>
              <a:off x="219960" y="22133880"/>
              <a:ext cx="3328200" cy="95544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40" name="Imagen 76">
              <a:extLst>
                <a:ext uri="{FF2B5EF4-FFF2-40B4-BE49-F238E27FC236}">
                  <a16:creationId xmlns:a16="http://schemas.microsoft.com/office/drawing/2014/main" id="{00000000-0008-0000-0000-000028000000}"/>
                </a:ext>
              </a:extLst>
            </xdr:cNvPr>
            <xdr:cNvPicPr/>
          </xdr:nvPicPr>
          <xdr:blipFill>
            <a:blip xmlns:r="http://schemas.openxmlformats.org/officeDocument/2006/relationships" r:embed="rId1">
              <a:alphaModFix amt="9000"/>
            </a:blip>
            <a:stretch/>
          </xdr:blipFill>
          <xdr:spPr>
            <a:xfrm>
              <a:off x="6708960" y="19459800"/>
              <a:ext cx="3349440" cy="95940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41" name="Imagen 77">
              <a:extLst>
                <a:ext uri="{FF2B5EF4-FFF2-40B4-BE49-F238E27FC236}">
                  <a16:creationId xmlns:a16="http://schemas.microsoft.com/office/drawing/2014/main" id="{00000000-0008-0000-0000-000029000000}"/>
                </a:ext>
              </a:extLst>
            </xdr:cNvPr>
            <xdr:cNvPicPr/>
          </xdr:nvPicPr>
          <xdr:blipFill>
            <a:blip xmlns:r="http://schemas.openxmlformats.org/officeDocument/2006/relationships" r:embed="rId1">
              <a:alphaModFix amt="9000"/>
            </a:blip>
            <a:stretch/>
          </xdr:blipFill>
          <xdr:spPr>
            <a:xfrm>
              <a:off x="6708960" y="22133880"/>
              <a:ext cx="3349440" cy="95544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42" name="Imagen 78">
              <a:extLst>
                <a:ext uri="{FF2B5EF4-FFF2-40B4-BE49-F238E27FC236}">
                  <a16:creationId xmlns:a16="http://schemas.microsoft.com/office/drawing/2014/main" id="{00000000-0008-0000-0000-00002A000000}"/>
                </a:ext>
              </a:extLst>
            </xdr:cNvPr>
            <xdr:cNvPicPr/>
          </xdr:nvPicPr>
          <xdr:blipFill>
            <a:blip xmlns:r="http://schemas.openxmlformats.org/officeDocument/2006/relationships" r:embed="rId1">
              <a:alphaModFix amt="9000"/>
            </a:blip>
            <a:stretch/>
          </xdr:blipFill>
          <xdr:spPr>
            <a:xfrm>
              <a:off x="219960" y="25206480"/>
              <a:ext cx="3328200" cy="95868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43" name="Imagen 79">
              <a:extLst>
                <a:ext uri="{FF2B5EF4-FFF2-40B4-BE49-F238E27FC236}">
                  <a16:creationId xmlns:a16="http://schemas.microsoft.com/office/drawing/2014/main" id="{00000000-0008-0000-0000-00002B000000}"/>
                </a:ext>
              </a:extLst>
            </xdr:cNvPr>
            <xdr:cNvPicPr/>
          </xdr:nvPicPr>
          <xdr:blipFill>
            <a:blip xmlns:r="http://schemas.openxmlformats.org/officeDocument/2006/relationships" r:embed="rId1">
              <a:alphaModFix amt="9000"/>
            </a:blip>
            <a:stretch/>
          </xdr:blipFill>
          <xdr:spPr>
            <a:xfrm>
              <a:off x="6708960" y="25206480"/>
              <a:ext cx="3349440" cy="958680"/>
            </a:xfrm>
            <a:prstGeom prst="rect">
              <a:avLst/>
            </a:prstGeom>
            <a:ln w="0">
              <a:noFill/>
            </a:ln>
          </xdr:spPr>
        </xdr:pic>
      </xdr:grpSp>
      <xdr:grpSp>
        <xdr:nvGrpSpPr>
          <xdr:cNvPr id="44" name="Grupo 53">
            <a:extLst>
              <a:ext uri="{FF2B5EF4-FFF2-40B4-BE49-F238E27FC236}">
                <a16:creationId xmlns:a16="http://schemas.microsoft.com/office/drawing/2014/main" id="{00000000-0008-0000-0000-00002C000000}"/>
              </a:ext>
            </a:extLst>
          </xdr:cNvPr>
          <xdr:cNvGrpSpPr/>
        </xdr:nvGrpSpPr>
        <xdr:grpSpPr>
          <a:xfrm>
            <a:off x="219960" y="28477440"/>
            <a:ext cx="9838440" cy="6705360"/>
            <a:chOff x="219960" y="28477440"/>
            <a:chExt cx="9838440" cy="6705360"/>
          </a:xfrm>
        </xdr:grpSpPr>
        <xdr:pic>
          <xdr:nvPicPr>
            <xdr:cNvPr id="45" name="Imagen 68">
              <a:extLst>
                <a:ext uri="{FF2B5EF4-FFF2-40B4-BE49-F238E27FC236}">
                  <a16:creationId xmlns:a16="http://schemas.microsoft.com/office/drawing/2014/main" id="{00000000-0008-0000-0000-00002D000000}"/>
                </a:ext>
              </a:extLst>
            </xdr:cNvPr>
            <xdr:cNvPicPr/>
          </xdr:nvPicPr>
          <xdr:blipFill>
            <a:blip xmlns:r="http://schemas.openxmlformats.org/officeDocument/2006/relationships" r:embed="rId1">
              <a:alphaModFix amt="9000"/>
            </a:blip>
            <a:stretch/>
          </xdr:blipFill>
          <xdr:spPr>
            <a:xfrm>
              <a:off x="219960" y="28477440"/>
              <a:ext cx="3328200" cy="95940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46" name="Imagen 69">
              <a:extLst>
                <a:ext uri="{FF2B5EF4-FFF2-40B4-BE49-F238E27FC236}">
                  <a16:creationId xmlns:a16="http://schemas.microsoft.com/office/drawing/2014/main" id="{00000000-0008-0000-0000-00002E000000}"/>
                </a:ext>
              </a:extLst>
            </xdr:cNvPr>
            <xdr:cNvPicPr/>
          </xdr:nvPicPr>
          <xdr:blipFill>
            <a:blip xmlns:r="http://schemas.openxmlformats.org/officeDocument/2006/relationships" r:embed="rId1">
              <a:alphaModFix amt="9000"/>
            </a:blip>
            <a:stretch/>
          </xdr:blipFill>
          <xdr:spPr>
            <a:xfrm>
              <a:off x="219960" y="31151520"/>
              <a:ext cx="3328200" cy="95544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47" name="Imagen 70">
              <a:extLst>
                <a:ext uri="{FF2B5EF4-FFF2-40B4-BE49-F238E27FC236}">
                  <a16:creationId xmlns:a16="http://schemas.microsoft.com/office/drawing/2014/main" id="{00000000-0008-0000-0000-00002F000000}"/>
                </a:ext>
              </a:extLst>
            </xdr:cNvPr>
            <xdr:cNvPicPr/>
          </xdr:nvPicPr>
          <xdr:blipFill>
            <a:blip xmlns:r="http://schemas.openxmlformats.org/officeDocument/2006/relationships" r:embed="rId1">
              <a:alphaModFix amt="9000"/>
            </a:blip>
            <a:stretch/>
          </xdr:blipFill>
          <xdr:spPr>
            <a:xfrm>
              <a:off x="6708960" y="28477440"/>
              <a:ext cx="3349440" cy="95940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48" name="Imagen 71">
              <a:extLst>
                <a:ext uri="{FF2B5EF4-FFF2-40B4-BE49-F238E27FC236}">
                  <a16:creationId xmlns:a16="http://schemas.microsoft.com/office/drawing/2014/main" id="{00000000-0008-0000-0000-000030000000}"/>
                </a:ext>
              </a:extLst>
            </xdr:cNvPr>
            <xdr:cNvPicPr/>
          </xdr:nvPicPr>
          <xdr:blipFill>
            <a:blip xmlns:r="http://schemas.openxmlformats.org/officeDocument/2006/relationships" r:embed="rId1">
              <a:alphaModFix amt="9000"/>
            </a:blip>
            <a:stretch/>
          </xdr:blipFill>
          <xdr:spPr>
            <a:xfrm>
              <a:off x="6708960" y="31151520"/>
              <a:ext cx="3349440" cy="95544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49" name="Imagen 72">
              <a:extLst>
                <a:ext uri="{FF2B5EF4-FFF2-40B4-BE49-F238E27FC236}">
                  <a16:creationId xmlns:a16="http://schemas.microsoft.com/office/drawing/2014/main" id="{00000000-0008-0000-0000-000031000000}"/>
                </a:ext>
              </a:extLst>
            </xdr:cNvPr>
            <xdr:cNvPicPr/>
          </xdr:nvPicPr>
          <xdr:blipFill>
            <a:blip xmlns:r="http://schemas.openxmlformats.org/officeDocument/2006/relationships" r:embed="rId1">
              <a:alphaModFix amt="9000"/>
            </a:blip>
            <a:stretch/>
          </xdr:blipFill>
          <xdr:spPr>
            <a:xfrm>
              <a:off x="219960" y="34224120"/>
              <a:ext cx="3328200" cy="95868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50" name="Imagen 73">
              <a:extLst>
                <a:ext uri="{FF2B5EF4-FFF2-40B4-BE49-F238E27FC236}">
                  <a16:creationId xmlns:a16="http://schemas.microsoft.com/office/drawing/2014/main" id="{00000000-0008-0000-0000-000032000000}"/>
                </a:ext>
              </a:extLst>
            </xdr:cNvPr>
            <xdr:cNvPicPr/>
          </xdr:nvPicPr>
          <xdr:blipFill>
            <a:blip xmlns:r="http://schemas.openxmlformats.org/officeDocument/2006/relationships" r:embed="rId1">
              <a:alphaModFix amt="9000"/>
            </a:blip>
            <a:stretch/>
          </xdr:blipFill>
          <xdr:spPr>
            <a:xfrm>
              <a:off x="6708960" y="34224120"/>
              <a:ext cx="3349440" cy="958680"/>
            </a:xfrm>
            <a:prstGeom prst="rect">
              <a:avLst/>
            </a:prstGeom>
            <a:ln w="0">
              <a:noFill/>
            </a:ln>
          </xdr:spPr>
        </xdr:pic>
      </xdr:grpSp>
      <xdr:grpSp>
        <xdr:nvGrpSpPr>
          <xdr:cNvPr id="51" name="Grupo 54">
            <a:extLst>
              <a:ext uri="{FF2B5EF4-FFF2-40B4-BE49-F238E27FC236}">
                <a16:creationId xmlns:a16="http://schemas.microsoft.com/office/drawing/2014/main" id="{00000000-0008-0000-0000-000033000000}"/>
              </a:ext>
            </a:extLst>
          </xdr:cNvPr>
          <xdr:cNvGrpSpPr/>
        </xdr:nvGrpSpPr>
        <xdr:grpSpPr>
          <a:xfrm>
            <a:off x="12983040" y="19459800"/>
            <a:ext cx="9838800" cy="6705360"/>
            <a:chOff x="12983040" y="19459800"/>
            <a:chExt cx="9838800" cy="6705360"/>
          </a:xfrm>
        </xdr:grpSpPr>
        <xdr:pic>
          <xdr:nvPicPr>
            <xdr:cNvPr id="52" name="Imagen 62">
              <a:extLst>
                <a:ext uri="{FF2B5EF4-FFF2-40B4-BE49-F238E27FC236}">
                  <a16:creationId xmlns:a16="http://schemas.microsoft.com/office/drawing/2014/main" id="{00000000-0008-0000-0000-000034000000}"/>
                </a:ext>
              </a:extLst>
            </xdr:cNvPr>
            <xdr:cNvPicPr/>
          </xdr:nvPicPr>
          <xdr:blipFill>
            <a:blip xmlns:r="http://schemas.openxmlformats.org/officeDocument/2006/relationships" r:embed="rId1">
              <a:alphaModFix amt="9000"/>
            </a:blip>
            <a:stretch/>
          </xdr:blipFill>
          <xdr:spPr>
            <a:xfrm>
              <a:off x="12983040" y="19459800"/>
              <a:ext cx="3328200" cy="95940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53" name="Imagen 63">
              <a:extLst>
                <a:ext uri="{FF2B5EF4-FFF2-40B4-BE49-F238E27FC236}">
                  <a16:creationId xmlns:a16="http://schemas.microsoft.com/office/drawing/2014/main" id="{00000000-0008-0000-0000-000035000000}"/>
                </a:ext>
              </a:extLst>
            </xdr:cNvPr>
            <xdr:cNvPicPr/>
          </xdr:nvPicPr>
          <xdr:blipFill>
            <a:blip xmlns:r="http://schemas.openxmlformats.org/officeDocument/2006/relationships" r:embed="rId1">
              <a:alphaModFix amt="9000"/>
            </a:blip>
            <a:stretch/>
          </xdr:blipFill>
          <xdr:spPr>
            <a:xfrm>
              <a:off x="12983040" y="22133880"/>
              <a:ext cx="3328200" cy="95544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54" name="Imagen 64">
              <a:extLst>
                <a:ext uri="{FF2B5EF4-FFF2-40B4-BE49-F238E27FC236}">
                  <a16:creationId xmlns:a16="http://schemas.microsoft.com/office/drawing/2014/main" id="{00000000-0008-0000-0000-000036000000}"/>
                </a:ext>
              </a:extLst>
            </xdr:cNvPr>
            <xdr:cNvPicPr/>
          </xdr:nvPicPr>
          <xdr:blipFill>
            <a:blip xmlns:r="http://schemas.openxmlformats.org/officeDocument/2006/relationships" r:embed="rId1">
              <a:alphaModFix amt="9000"/>
            </a:blip>
            <a:stretch/>
          </xdr:blipFill>
          <xdr:spPr>
            <a:xfrm>
              <a:off x="19472400" y="19459800"/>
              <a:ext cx="3349440" cy="95940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55" name="Imagen 65">
              <a:extLst>
                <a:ext uri="{FF2B5EF4-FFF2-40B4-BE49-F238E27FC236}">
                  <a16:creationId xmlns:a16="http://schemas.microsoft.com/office/drawing/2014/main" id="{00000000-0008-0000-0000-000037000000}"/>
                </a:ext>
              </a:extLst>
            </xdr:cNvPr>
            <xdr:cNvPicPr/>
          </xdr:nvPicPr>
          <xdr:blipFill>
            <a:blip xmlns:r="http://schemas.openxmlformats.org/officeDocument/2006/relationships" r:embed="rId1">
              <a:alphaModFix amt="9000"/>
            </a:blip>
            <a:stretch/>
          </xdr:blipFill>
          <xdr:spPr>
            <a:xfrm>
              <a:off x="19472400" y="22133880"/>
              <a:ext cx="3349440" cy="95544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56" name="Imagen 66">
              <a:extLst>
                <a:ext uri="{FF2B5EF4-FFF2-40B4-BE49-F238E27FC236}">
                  <a16:creationId xmlns:a16="http://schemas.microsoft.com/office/drawing/2014/main" id="{00000000-0008-0000-0000-000038000000}"/>
                </a:ext>
              </a:extLst>
            </xdr:cNvPr>
            <xdr:cNvPicPr/>
          </xdr:nvPicPr>
          <xdr:blipFill>
            <a:blip xmlns:r="http://schemas.openxmlformats.org/officeDocument/2006/relationships" r:embed="rId1">
              <a:alphaModFix amt="9000"/>
            </a:blip>
            <a:stretch/>
          </xdr:blipFill>
          <xdr:spPr>
            <a:xfrm>
              <a:off x="12983040" y="25206480"/>
              <a:ext cx="3328200" cy="95868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57" name="Imagen 67">
              <a:extLst>
                <a:ext uri="{FF2B5EF4-FFF2-40B4-BE49-F238E27FC236}">
                  <a16:creationId xmlns:a16="http://schemas.microsoft.com/office/drawing/2014/main" id="{00000000-0008-0000-0000-000039000000}"/>
                </a:ext>
              </a:extLst>
            </xdr:cNvPr>
            <xdr:cNvPicPr/>
          </xdr:nvPicPr>
          <xdr:blipFill>
            <a:blip xmlns:r="http://schemas.openxmlformats.org/officeDocument/2006/relationships" r:embed="rId1">
              <a:alphaModFix amt="9000"/>
            </a:blip>
            <a:stretch/>
          </xdr:blipFill>
          <xdr:spPr>
            <a:xfrm>
              <a:off x="19472400" y="25206480"/>
              <a:ext cx="3349440" cy="958680"/>
            </a:xfrm>
            <a:prstGeom prst="rect">
              <a:avLst/>
            </a:prstGeom>
            <a:ln w="0">
              <a:noFill/>
            </a:ln>
          </xdr:spPr>
        </xdr:pic>
      </xdr:grpSp>
      <xdr:grpSp>
        <xdr:nvGrpSpPr>
          <xdr:cNvPr id="58" name="Grupo 55">
            <a:extLst>
              <a:ext uri="{FF2B5EF4-FFF2-40B4-BE49-F238E27FC236}">
                <a16:creationId xmlns:a16="http://schemas.microsoft.com/office/drawing/2014/main" id="{00000000-0008-0000-0000-00003A000000}"/>
              </a:ext>
            </a:extLst>
          </xdr:cNvPr>
          <xdr:cNvGrpSpPr/>
        </xdr:nvGrpSpPr>
        <xdr:grpSpPr>
          <a:xfrm>
            <a:off x="12983040" y="28477440"/>
            <a:ext cx="9838800" cy="6705360"/>
            <a:chOff x="12983040" y="28477440"/>
            <a:chExt cx="9838800" cy="6705360"/>
          </a:xfrm>
        </xdr:grpSpPr>
        <xdr:pic>
          <xdr:nvPicPr>
            <xdr:cNvPr id="59" name="Imagen 56">
              <a:extLst>
                <a:ext uri="{FF2B5EF4-FFF2-40B4-BE49-F238E27FC236}">
                  <a16:creationId xmlns:a16="http://schemas.microsoft.com/office/drawing/2014/main" id="{00000000-0008-0000-0000-00003B000000}"/>
                </a:ext>
              </a:extLst>
            </xdr:cNvPr>
            <xdr:cNvPicPr/>
          </xdr:nvPicPr>
          <xdr:blipFill>
            <a:blip xmlns:r="http://schemas.openxmlformats.org/officeDocument/2006/relationships" r:embed="rId1">
              <a:alphaModFix amt="9000"/>
            </a:blip>
            <a:stretch/>
          </xdr:blipFill>
          <xdr:spPr>
            <a:xfrm>
              <a:off x="12983040" y="28477440"/>
              <a:ext cx="3328200" cy="95940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60" name="Imagen 57">
              <a:extLst>
                <a:ext uri="{FF2B5EF4-FFF2-40B4-BE49-F238E27FC236}">
                  <a16:creationId xmlns:a16="http://schemas.microsoft.com/office/drawing/2014/main" id="{00000000-0008-0000-0000-00003C000000}"/>
                </a:ext>
              </a:extLst>
            </xdr:cNvPr>
            <xdr:cNvPicPr/>
          </xdr:nvPicPr>
          <xdr:blipFill>
            <a:blip xmlns:r="http://schemas.openxmlformats.org/officeDocument/2006/relationships" r:embed="rId1">
              <a:alphaModFix amt="9000"/>
            </a:blip>
            <a:stretch/>
          </xdr:blipFill>
          <xdr:spPr>
            <a:xfrm>
              <a:off x="12983040" y="31151520"/>
              <a:ext cx="3328200" cy="95544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61" name="Imagen 58">
              <a:extLst>
                <a:ext uri="{FF2B5EF4-FFF2-40B4-BE49-F238E27FC236}">
                  <a16:creationId xmlns:a16="http://schemas.microsoft.com/office/drawing/2014/main" id="{00000000-0008-0000-0000-00003D000000}"/>
                </a:ext>
              </a:extLst>
            </xdr:cNvPr>
            <xdr:cNvPicPr/>
          </xdr:nvPicPr>
          <xdr:blipFill>
            <a:blip xmlns:r="http://schemas.openxmlformats.org/officeDocument/2006/relationships" r:embed="rId1">
              <a:alphaModFix amt="9000"/>
            </a:blip>
            <a:stretch/>
          </xdr:blipFill>
          <xdr:spPr>
            <a:xfrm>
              <a:off x="19472400" y="28477440"/>
              <a:ext cx="3349440" cy="95940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62" name="Imagen 59">
              <a:extLst>
                <a:ext uri="{FF2B5EF4-FFF2-40B4-BE49-F238E27FC236}">
                  <a16:creationId xmlns:a16="http://schemas.microsoft.com/office/drawing/2014/main" id="{00000000-0008-0000-0000-00003E000000}"/>
                </a:ext>
              </a:extLst>
            </xdr:cNvPr>
            <xdr:cNvPicPr/>
          </xdr:nvPicPr>
          <xdr:blipFill>
            <a:blip xmlns:r="http://schemas.openxmlformats.org/officeDocument/2006/relationships" r:embed="rId1">
              <a:alphaModFix amt="9000"/>
            </a:blip>
            <a:stretch/>
          </xdr:blipFill>
          <xdr:spPr>
            <a:xfrm>
              <a:off x="19472400" y="31151520"/>
              <a:ext cx="3349440" cy="95544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63" name="Imagen 60">
              <a:extLst>
                <a:ext uri="{FF2B5EF4-FFF2-40B4-BE49-F238E27FC236}">
                  <a16:creationId xmlns:a16="http://schemas.microsoft.com/office/drawing/2014/main" id="{00000000-0008-0000-0000-00003F000000}"/>
                </a:ext>
              </a:extLst>
            </xdr:cNvPr>
            <xdr:cNvPicPr/>
          </xdr:nvPicPr>
          <xdr:blipFill>
            <a:blip xmlns:r="http://schemas.openxmlformats.org/officeDocument/2006/relationships" r:embed="rId1">
              <a:alphaModFix amt="9000"/>
            </a:blip>
            <a:stretch/>
          </xdr:blipFill>
          <xdr:spPr>
            <a:xfrm>
              <a:off x="12983040" y="34224120"/>
              <a:ext cx="3328200" cy="95868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64" name="Imagen 61">
              <a:extLst>
                <a:ext uri="{FF2B5EF4-FFF2-40B4-BE49-F238E27FC236}">
                  <a16:creationId xmlns:a16="http://schemas.microsoft.com/office/drawing/2014/main" id="{00000000-0008-0000-0000-000040000000}"/>
                </a:ext>
              </a:extLst>
            </xdr:cNvPr>
            <xdr:cNvPicPr/>
          </xdr:nvPicPr>
          <xdr:blipFill>
            <a:blip xmlns:r="http://schemas.openxmlformats.org/officeDocument/2006/relationships" r:embed="rId1">
              <a:alphaModFix amt="9000"/>
            </a:blip>
            <a:stretch/>
          </xdr:blipFill>
          <xdr:spPr>
            <a:xfrm>
              <a:off x="19472400" y="34224120"/>
              <a:ext cx="3349440" cy="958680"/>
            </a:xfrm>
            <a:prstGeom prst="rect">
              <a:avLst/>
            </a:prstGeom>
            <a:ln w="0">
              <a:noFill/>
            </a:ln>
          </xdr:spPr>
        </xdr:pic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85680</xdr:colOff>
      <xdr:row>0</xdr:row>
      <xdr:rowOff>0</xdr:rowOff>
    </xdr:from>
    <xdr:to>
      <xdr:col>1</xdr:col>
      <xdr:colOff>2418480</xdr:colOff>
      <xdr:row>3</xdr:row>
      <xdr:rowOff>78840</xdr:rowOff>
    </xdr:to>
    <xdr:pic>
      <xdr:nvPicPr>
        <xdr:cNvPr id="63" name="Imagen 1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97000" y="0"/>
          <a:ext cx="2332800" cy="86940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9</xdr:col>
      <xdr:colOff>838080</xdr:colOff>
      <xdr:row>0</xdr:row>
      <xdr:rowOff>17280</xdr:rowOff>
    </xdr:from>
    <xdr:to>
      <xdr:col>11</xdr:col>
      <xdr:colOff>1800</xdr:colOff>
      <xdr:row>1</xdr:row>
      <xdr:rowOff>149760</xdr:rowOff>
    </xdr:to>
    <xdr:sp macro="" textlink="">
      <xdr:nvSpPr>
        <xdr:cNvPr id="64" name="Flecha: hacia la izquierd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/>
      </xdr:nvSpPr>
      <xdr:spPr>
        <a:xfrm>
          <a:off x="11963880" y="17280"/>
          <a:ext cx="955800" cy="551520"/>
        </a:xfrm>
        <a:prstGeom prst="leftArrow">
          <a:avLst>
            <a:gd name="adj1" fmla="val 50000"/>
            <a:gd name="adj2" fmla="val 50000"/>
          </a:avLst>
        </a:prstGeom>
        <a:solidFill>
          <a:srgbClr val="4472C4"/>
        </a:solidFill>
        <a:ln w="12700">
          <a:solidFill>
            <a:srgbClr val="325490"/>
          </a:solidFill>
          <a:miter/>
        </a:ln>
        <a:scene3d>
          <a:camera prst="orthographicFront"/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vertOverflow="clip" horzOverflow="clip" lIns="90000" tIns="45000" rIns="90000" bIns="45000" anchor="ctr">
          <a:noAutofit/>
        </a:bodyPr>
        <a:lstStyle/>
        <a:p>
          <a:pPr>
            <a:lnSpc>
              <a:spcPct val="100000"/>
            </a:lnSpc>
          </a:pPr>
          <a:r>
            <a:rPr lang="es-AR" sz="1100" b="0" strike="noStrike" spc="-1">
              <a:solidFill>
                <a:schemeClr val="lt1"/>
              </a:solidFill>
              <a:latin typeface="Calibri"/>
            </a:rPr>
            <a:t>VOLVER</a:t>
          </a:r>
          <a:endParaRPr lang="es-AR" sz="1100" b="0" strike="noStrike" spc="-1">
            <a:latin typeface="Times New Roman"/>
          </a:endParaRPr>
        </a:p>
      </xdr:txBody>
    </xdr:sp>
    <xdr:clientData/>
  </xdr:twoCellAnchor>
  <xdr:twoCellAnchor editAs="absolute">
    <xdr:from>
      <xdr:col>1</xdr:col>
      <xdr:colOff>100440</xdr:colOff>
      <xdr:row>7</xdr:row>
      <xdr:rowOff>123840</xdr:rowOff>
    </xdr:from>
    <xdr:to>
      <xdr:col>17</xdr:col>
      <xdr:colOff>342720</xdr:colOff>
      <xdr:row>57</xdr:row>
      <xdr:rowOff>178560</xdr:rowOff>
    </xdr:to>
    <xdr:grpSp>
      <xdr:nvGrpSpPr>
        <xdr:cNvPr id="65" name="Grupo 61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GrpSpPr/>
      </xdr:nvGrpSpPr>
      <xdr:grpSpPr>
        <a:xfrm>
          <a:off x="300465" y="1809765"/>
          <a:ext cx="16834830" cy="12418170"/>
          <a:chOff x="311760" y="1809720"/>
          <a:chExt cx="17779680" cy="12418200"/>
        </a:xfrm>
      </xdr:grpSpPr>
      <xdr:grpSp>
        <xdr:nvGrpSpPr>
          <xdr:cNvPr id="66" name="Grupo 62">
            <a:extLst>
              <a:ext uri="{FF2B5EF4-FFF2-40B4-BE49-F238E27FC236}">
                <a16:creationId xmlns:a16="http://schemas.microsoft.com/office/drawing/2014/main" id="{00000000-0008-0000-0100-000042000000}"/>
              </a:ext>
            </a:extLst>
          </xdr:cNvPr>
          <xdr:cNvGrpSpPr/>
        </xdr:nvGrpSpPr>
        <xdr:grpSpPr>
          <a:xfrm>
            <a:off x="311760" y="1809720"/>
            <a:ext cx="7739280" cy="5295960"/>
            <a:chOff x="311760" y="1809720"/>
            <a:chExt cx="7739280" cy="5295960"/>
          </a:xfrm>
        </xdr:grpSpPr>
        <xdr:pic>
          <xdr:nvPicPr>
            <xdr:cNvPr id="67" name="Imagen 84">
              <a:extLst>
                <a:ext uri="{FF2B5EF4-FFF2-40B4-BE49-F238E27FC236}">
                  <a16:creationId xmlns:a16="http://schemas.microsoft.com/office/drawing/2014/main" id="{00000000-0008-0000-0100-00004300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311760" y="1809720"/>
              <a:ext cx="2617920" cy="75780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68" name="Imagen 85">
              <a:extLst>
                <a:ext uri="{FF2B5EF4-FFF2-40B4-BE49-F238E27FC236}">
                  <a16:creationId xmlns:a16="http://schemas.microsoft.com/office/drawing/2014/main" id="{00000000-0008-0000-0100-00004400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311760" y="3921840"/>
              <a:ext cx="2617920" cy="75456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69" name="Imagen 86">
              <a:extLst>
                <a:ext uri="{FF2B5EF4-FFF2-40B4-BE49-F238E27FC236}">
                  <a16:creationId xmlns:a16="http://schemas.microsoft.com/office/drawing/2014/main" id="{00000000-0008-0000-0100-00004500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5416560" y="1809720"/>
              <a:ext cx="2634480" cy="75780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70" name="Imagen 87">
              <a:extLst>
                <a:ext uri="{FF2B5EF4-FFF2-40B4-BE49-F238E27FC236}">
                  <a16:creationId xmlns:a16="http://schemas.microsoft.com/office/drawing/2014/main" id="{00000000-0008-0000-0100-00004600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5416560" y="3921840"/>
              <a:ext cx="2634480" cy="75456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71" name="Imagen 88">
              <a:extLst>
                <a:ext uri="{FF2B5EF4-FFF2-40B4-BE49-F238E27FC236}">
                  <a16:creationId xmlns:a16="http://schemas.microsoft.com/office/drawing/2014/main" id="{00000000-0008-0000-0100-00004700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311760" y="6348600"/>
              <a:ext cx="2617920" cy="75708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72" name="Imagen 89">
              <a:extLst>
                <a:ext uri="{FF2B5EF4-FFF2-40B4-BE49-F238E27FC236}">
                  <a16:creationId xmlns:a16="http://schemas.microsoft.com/office/drawing/2014/main" id="{00000000-0008-0000-0100-00004800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5416560" y="6348600"/>
              <a:ext cx="2634480" cy="757080"/>
            </a:xfrm>
            <a:prstGeom prst="rect">
              <a:avLst/>
            </a:prstGeom>
            <a:ln w="0">
              <a:noFill/>
            </a:ln>
          </xdr:spPr>
        </xdr:pic>
      </xdr:grpSp>
      <xdr:grpSp>
        <xdr:nvGrpSpPr>
          <xdr:cNvPr id="73" name="Grupo 63">
            <a:extLst>
              <a:ext uri="{FF2B5EF4-FFF2-40B4-BE49-F238E27FC236}">
                <a16:creationId xmlns:a16="http://schemas.microsoft.com/office/drawing/2014/main" id="{00000000-0008-0000-0100-000049000000}"/>
              </a:ext>
            </a:extLst>
          </xdr:cNvPr>
          <xdr:cNvGrpSpPr/>
        </xdr:nvGrpSpPr>
        <xdr:grpSpPr>
          <a:xfrm>
            <a:off x="311760" y="8931960"/>
            <a:ext cx="7739280" cy="5295960"/>
            <a:chOff x="311760" y="8931960"/>
            <a:chExt cx="7739280" cy="5295960"/>
          </a:xfrm>
        </xdr:grpSpPr>
        <xdr:pic>
          <xdr:nvPicPr>
            <xdr:cNvPr id="74" name="Imagen 78">
              <a:extLst>
                <a:ext uri="{FF2B5EF4-FFF2-40B4-BE49-F238E27FC236}">
                  <a16:creationId xmlns:a16="http://schemas.microsoft.com/office/drawing/2014/main" id="{00000000-0008-0000-0100-00004A00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311760" y="8931960"/>
              <a:ext cx="2617920" cy="75780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75" name="Imagen 79">
              <a:extLst>
                <a:ext uri="{FF2B5EF4-FFF2-40B4-BE49-F238E27FC236}">
                  <a16:creationId xmlns:a16="http://schemas.microsoft.com/office/drawing/2014/main" id="{00000000-0008-0000-0100-00004B00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311760" y="11044080"/>
              <a:ext cx="2617920" cy="75456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76" name="Imagen 80">
              <a:extLst>
                <a:ext uri="{FF2B5EF4-FFF2-40B4-BE49-F238E27FC236}">
                  <a16:creationId xmlns:a16="http://schemas.microsoft.com/office/drawing/2014/main" id="{00000000-0008-0000-0100-00004C00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5416560" y="8931960"/>
              <a:ext cx="2634480" cy="75780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77" name="Imagen 81">
              <a:extLst>
                <a:ext uri="{FF2B5EF4-FFF2-40B4-BE49-F238E27FC236}">
                  <a16:creationId xmlns:a16="http://schemas.microsoft.com/office/drawing/2014/main" id="{00000000-0008-0000-0100-00004D00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5416560" y="11044080"/>
              <a:ext cx="2634480" cy="75456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78" name="Imagen 82">
              <a:extLst>
                <a:ext uri="{FF2B5EF4-FFF2-40B4-BE49-F238E27FC236}">
                  <a16:creationId xmlns:a16="http://schemas.microsoft.com/office/drawing/2014/main" id="{00000000-0008-0000-0100-00004E00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311760" y="13470840"/>
              <a:ext cx="2617920" cy="75708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79" name="Imagen 83">
              <a:extLst>
                <a:ext uri="{FF2B5EF4-FFF2-40B4-BE49-F238E27FC236}">
                  <a16:creationId xmlns:a16="http://schemas.microsoft.com/office/drawing/2014/main" id="{00000000-0008-0000-0100-00004F00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5416560" y="13470840"/>
              <a:ext cx="2634480" cy="757080"/>
            </a:xfrm>
            <a:prstGeom prst="rect">
              <a:avLst/>
            </a:prstGeom>
            <a:ln w="0">
              <a:noFill/>
            </a:ln>
          </xdr:spPr>
        </xdr:pic>
      </xdr:grpSp>
      <xdr:grpSp>
        <xdr:nvGrpSpPr>
          <xdr:cNvPr id="80" name="Grupo 64">
            <a:extLst>
              <a:ext uri="{FF2B5EF4-FFF2-40B4-BE49-F238E27FC236}">
                <a16:creationId xmlns:a16="http://schemas.microsoft.com/office/drawing/2014/main" id="{00000000-0008-0000-0100-000050000000}"/>
              </a:ext>
            </a:extLst>
          </xdr:cNvPr>
          <xdr:cNvGrpSpPr/>
        </xdr:nvGrpSpPr>
        <xdr:grpSpPr>
          <a:xfrm>
            <a:off x="10352160" y="1809720"/>
            <a:ext cx="7739280" cy="5295960"/>
            <a:chOff x="10352160" y="1809720"/>
            <a:chExt cx="7739280" cy="5295960"/>
          </a:xfrm>
        </xdr:grpSpPr>
        <xdr:pic>
          <xdr:nvPicPr>
            <xdr:cNvPr id="81" name="Imagen 72">
              <a:extLst>
                <a:ext uri="{FF2B5EF4-FFF2-40B4-BE49-F238E27FC236}">
                  <a16:creationId xmlns:a16="http://schemas.microsoft.com/office/drawing/2014/main" id="{00000000-0008-0000-0100-00005100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10352160" y="1809720"/>
              <a:ext cx="2617920" cy="75780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82" name="Imagen 73">
              <a:extLst>
                <a:ext uri="{FF2B5EF4-FFF2-40B4-BE49-F238E27FC236}">
                  <a16:creationId xmlns:a16="http://schemas.microsoft.com/office/drawing/2014/main" id="{00000000-0008-0000-0100-00005200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10352160" y="3921840"/>
              <a:ext cx="2617920" cy="75456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83" name="Imagen 74">
              <a:extLst>
                <a:ext uri="{FF2B5EF4-FFF2-40B4-BE49-F238E27FC236}">
                  <a16:creationId xmlns:a16="http://schemas.microsoft.com/office/drawing/2014/main" id="{00000000-0008-0000-0100-00005300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15456960" y="1809720"/>
              <a:ext cx="2634480" cy="75780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84" name="Imagen 75">
              <a:extLst>
                <a:ext uri="{FF2B5EF4-FFF2-40B4-BE49-F238E27FC236}">
                  <a16:creationId xmlns:a16="http://schemas.microsoft.com/office/drawing/2014/main" id="{00000000-0008-0000-0100-00005400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15456960" y="3921840"/>
              <a:ext cx="2634480" cy="75456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85" name="Imagen 76">
              <a:extLst>
                <a:ext uri="{FF2B5EF4-FFF2-40B4-BE49-F238E27FC236}">
                  <a16:creationId xmlns:a16="http://schemas.microsoft.com/office/drawing/2014/main" id="{00000000-0008-0000-0100-00005500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10352160" y="6348600"/>
              <a:ext cx="2617920" cy="75708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86" name="Imagen 77">
              <a:extLst>
                <a:ext uri="{FF2B5EF4-FFF2-40B4-BE49-F238E27FC236}">
                  <a16:creationId xmlns:a16="http://schemas.microsoft.com/office/drawing/2014/main" id="{00000000-0008-0000-0100-00005600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15456960" y="6348600"/>
              <a:ext cx="2634480" cy="757080"/>
            </a:xfrm>
            <a:prstGeom prst="rect">
              <a:avLst/>
            </a:prstGeom>
            <a:ln w="0">
              <a:noFill/>
            </a:ln>
          </xdr:spPr>
        </xdr:pic>
      </xdr:grpSp>
      <xdr:grpSp>
        <xdr:nvGrpSpPr>
          <xdr:cNvPr id="87" name="Grupo 65">
            <a:extLst>
              <a:ext uri="{FF2B5EF4-FFF2-40B4-BE49-F238E27FC236}">
                <a16:creationId xmlns:a16="http://schemas.microsoft.com/office/drawing/2014/main" id="{00000000-0008-0000-0100-000057000000}"/>
              </a:ext>
            </a:extLst>
          </xdr:cNvPr>
          <xdr:cNvGrpSpPr/>
        </xdr:nvGrpSpPr>
        <xdr:grpSpPr>
          <a:xfrm>
            <a:off x="10352160" y="8931960"/>
            <a:ext cx="7739280" cy="5295960"/>
            <a:chOff x="10352160" y="8931960"/>
            <a:chExt cx="7739280" cy="5295960"/>
          </a:xfrm>
        </xdr:grpSpPr>
        <xdr:pic>
          <xdr:nvPicPr>
            <xdr:cNvPr id="88" name="Imagen 66">
              <a:extLst>
                <a:ext uri="{FF2B5EF4-FFF2-40B4-BE49-F238E27FC236}">
                  <a16:creationId xmlns:a16="http://schemas.microsoft.com/office/drawing/2014/main" id="{00000000-0008-0000-0100-00005800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10352160" y="8931960"/>
              <a:ext cx="2617920" cy="75780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89" name="Imagen 67">
              <a:extLst>
                <a:ext uri="{FF2B5EF4-FFF2-40B4-BE49-F238E27FC236}">
                  <a16:creationId xmlns:a16="http://schemas.microsoft.com/office/drawing/2014/main" id="{00000000-0008-0000-0100-00005900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10352160" y="11044080"/>
              <a:ext cx="2617920" cy="75456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90" name="Imagen 68">
              <a:extLst>
                <a:ext uri="{FF2B5EF4-FFF2-40B4-BE49-F238E27FC236}">
                  <a16:creationId xmlns:a16="http://schemas.microsoft.com/office/drawing/2014/main" id="{00000000-0008-0000-0100-00005A00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15456960" y="8931960"/>
              <a:ext cx="2634480" cy="75780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91" name="Imagen 69">
              <a:extLst>
                <a:ext uri="{FF2B5EF4-FFF2-40B4-BE49-F238E27FC236}">
                  <a16:creationId xmlns:a16="http://schemas.microsoft.com/office/drawing/2014/main" id="{00000000-0008-0000-0100-00005B00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15456960" y="11044080"/>
              <a:ext cx="2634480" cy="75456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92" name="Imagen 70">
              <a:extLst>
                <a:ext uri="{FF2B5EF4-FFF2-40B4-BE49-F238E27FC236}">
                  <a16:creationId xmlns:a16="http://schemas.microsoft.com/office/drawing/2014/main" id="{00000000-0008-0000-0100-00005C00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10352160" y="13470840"/>
              <a:ext cx="2617920" cy="75708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93" name="Imagen 71">
              <a:extLst>
                <a:ext uri="{FF2B5EF4-FFF2-40B4-BE49-F238E27FC236}">
                  <a16:creationId xmlns:a16="http://schemas.microsoft.com/office/drawing/2014/main" id="{00000000-0008-0000-0100-00005D00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15456960" y="13470840"/>
              <a:ext cx="2634480" cy="757080"/>
            </a:xfrm>
            <a:prstGeom prst="rect">
              <a:avLst/>
            </a:prstGeom>
            <a:ln w="0">
              <a:noFill/>
            </a:ln>
          </xdr:spPr>
        </xdr:pic>
      </xdr:grpSp>
    </xdr:grpSp>
    <xdr:clientData/>
  </xdr:twoCellAnchor>
  <xdr:twoCellAnchor editAs="absolute">
    <xdr:from>
      <xdr:col>1</xdr:col>
      <xdr:colOff>76320</xdr:colOff>
      <xdr:row>66</xdr:row>
      <xdr:rowOff>0</xdr:rowOff>
    </xdr:from>
    <xdr:to>
      <xdr:col>17</xdr:col>
      <xdr:colOff>318600</xdr:colOff>
      <xdr:row>134</xdr:row>
      <xdr:rowOff>111960</xdr:rowOff>
    </xdr:to>
    <xdr:grpSp>
      <xdr:nvGrpSpPr>
        <xdr:cNvPr id="94" name="Grupo 90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GrpSpPr/>
      </xdr:nvGrpSpPr>
      <xdr:grpSpPr>
        <a:xfrm>
          <a:off x="276345" y="15678150"/>
          <a:ext cx="16834830" cy="12418260"/>
          <a:chOff x="287640" y="15678000"/>
          <a:chExt cx="17779680" cy="12418560"/>
        </a:xfrm>
      </xdr:grpSpPr>
      <xdr:grpSp>
        <xdr:nvGrpSpPr>
          <xdr:cNvPr id="95" name="Grupo 91">
            <a:extLst>
              <a:ext uri="{FF2B5EF4-FFF2-40B4-BE49-F238E27FC236}">
                <a16:creationId xmlns:a16="http://schemas.microsoft.com/office/drawing/2014/main" id="{00000000-0008-0000-0100-00005F000000}"/>
              </a:ext>
            </a:extLst>
          </xdr:cNvPr>
          <xdr:cNvGrpSpPr/>
        </xdr:nvGrpSpPr>
        <xdr:grpSpPr>
          <a:xfrm>
            <a:off x="287640" y="15678000"/>
            <a:ext cx="7739280" cy="5295960"/>
            <a:chOff x="287640" y="15678000"/>
            <a:chExt cx="7739280" cy="5295960"/>
          </a:xfrm>
        </xdr:grpSpPr>
        <xdr:pic>
          <xdr:nvPicPr>
            <xdr:cNvPr id="96" name="Imagen 113">
              <a:extLst>
                <a:ext uri="{FF2B5EF4-FFF2-40B4-BE49-F238E27FC236}">
                  <a16:creationId xmlns:a16="http://schemas.microsoft.com/office/drawing/2014/main" id="{00000000-0008-0000-0100-00006000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287640" y="15678000"/>
              <a:ext cx="2617920" cy="75780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97" name="Imagen 114">
              <a:extLst>
                <a:ext uri="{FF2B5EF4-FFF2-40B4-BE49-F238E27FC236}">
                  <a16:creationId xmlns:a16="http://schemas.microsoft.com/office/drawing/2014/main" id="{00000000-0008-0000-0100-00006100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287640" y="17790120"/>
              <a:ext cx="2617920" cy="75456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98" name="Imagen 115">
              <a:extLst>
                <a:ext uri="{FF2B5EF4-FFF2-40B4-BE49-F238E27FC236}">
                  <a16:creationId xmlns:a16="http://schemas.microsoft.com/office/drawing/2014/main" id="{00000000-0008-0000-0100-00006200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5392440" y="15678000"/>
              <a:ext cx="2634480" cy="75780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99" name="Imagen 116">
              <a:extLst>
                <a:ext uri="{FF2B5EF4-FFF2-40B4-BE49-F238E27FC236}">
                  <a16:creationId xmlns:a16="http://schemas.microsoft.com/office/drawing/2014/main" id="{00000000-0008-0000-0100-00006300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5392440" y="17790120"/>
              <a:ext cx="2634480" cy="75456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100" name="Imagen 117">
              <a:extLst>
                <a:ext uri="{FF2B5EF4-FFF2-40B4-BE49-F238E27FC236}">
                  <a16:creationId xmlns:a16="http://schemas.microsoft.com/office/drawing/2014/main" id="{00000000-0008-0000-0100-00006400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287640" y="20216880"/>
              <a:ext cx="2617920" cy="75708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101" name="Imagen 118">
              <a:extLst>
                <a:ext uri="{FF2B5EF4-FFF2-40B4-BE49-F238E27FC236}">
                  <a16:creationId xmlns:a16="http://schemas.microsoft.com/office/drawing/2014/main" id="{00000000-0008-0000-0100-00006500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5392440" y="20216880"/>
              <a:ext cx="2634480" cy="757080"/>
            </a:xfrm>
            <a:prstGeom prst="rect">
              <a:avLst/>
            </a:prstGeom>
            <a:ln w="0">
              <a:noFill/>
            </a:ln>
          </xdr:spPr>
        </xdr:pic>
      </xdr:grpSp>
      <xdr:grpSp>
        <xdr:nvGrpSpPr>
          <xdr:cNvPr id="102" name="Grupo 92">
            <a:extLst>
              <a:ext uri="{FF2B5EF4-FFF2-40B4-BE49-F238E27FC236}">
                <a16:creationId xmlns:a16="http://schemas.microsoft.com/office/drawing/2014/main" id="{00000000-0008-0000-0100-000066000000}"/>
              </a:ext>
            </a:extLst>
          </xdr:cNvPr>
          <xdr:cNvGrpSpPr/>
        </xdr:nvGrpSpPr>
        <xdr:grpSpPr>
          <a:xfrm>
            <a:off x="287640" y="22800600"/>
            <a:ext cx="7739280" cy="5295960"/>
            <a:chOff x="287640" y="22800600"/>
            <a:chExt cx="7739280" cy="5295960"/>
          </a:xfrm>
        </xdr:grpSpPr>
        <xdr:pic>
          <xdr:nvPicPr>
            <xdr:cNvPr id="103" name="Imagen 107">
              <a:extLst>
                <a:ext uri="{FF2B5EF4-FFF2-40B4-BE49-F238E27FC236}">
                  <a16:creationId xmlns:a16="http://schemas.microsoft.com/office/drawing/2014/main" id="{00000000-0008-0000-0100-00006700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287640" y="22800600"/>
              <a:ext cx="2617920" cy="75780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104" name="Imagen 108">
              <a:extLst>
                <a:ext uri="{FF2B5EF4-FFF2-40B4-BE49-F238E27FC236}">
                  <a16:creationId xmlns:a16="http://schemas.microsoft.com/office/drawing/2014/main" id="{00000000-0008-0000-0100-00006800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287640" y="24912720"/>
              <a:ext cx="2617920" cy="75456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105" name="Imagen 109">
              <a:extLst>
                <a:ext uri="{FF2B5EF4-FFF2-40B4-BE49-F238E27FC236}">
                  <a16:creationId xmlns:a16="http://schemas.microsoft.com/office/drawing/2014/main" id="{00000000-0008-0000-0100-00006900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5392440" y="22800600"/>
              <a:ext cx="2634480" cy="75780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106" name="Imagen 110">
              <a:extLst>
                <a:ext uri="{FF2B5EF4-FFF2-40B4-BE49-F238E27FC236}">
                  <a16:creationId xmlns:a16="http://schemas.microsoft.com/office/drawing/2014/main" id="{00000000-0008-0000-0100-00006A00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5392440" y="24912720"/>
              <a:ext cx="2634480" cy="75456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107" name="Imagen 111">
              <a:extLst>
                <a:ext uri="{FF2B5EF4-FFF2-40B4-BE49-F238E27FC236}">
                  <a16:creationId xmlns:a16="http://schemas.microsoft.com/office/drawing/2014/main" id="{00000000-0008-0000-0100-00006B00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287640" y="27339480"/>
              <a:ext cx="2617920" cy="75708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108" name="Imagen 112">
              <a:extLst>
                <a:ext uri="{FF2B5EF4-FFF2-40B4-BE49-F238E27FC236}">
                  <a16:creationId xmlns:a16="http://schemas.microsoft.com/office/drawing/2014/main" id="{00000000-0008-0000-0100-00006C00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5392440" y="27339480"/>
              <a:ext cx="2634480" cy="757080"/>
            </a:xfrm>
            <a:prstGeom prst="rect">
              <a:avLst/>
            </a:prstGeom>
            <a:ln w="0">
              <a:noFill/>
            </a:ln>
          </xdr:spPr>
        </xdr:pic>
      </xdr:grpSp>
      <xdr:grpSp>
        <xdr:nvGrpSpPr>
          <xdr:cNvPr id="109" name="Grupo 93">
            <a:extLst>
              <a:ext uri="{FF2B5EF4-FFF2-40B4-BE49-F238E27FC236}">
                <a16:creationId xmlns:a16="http://schemas.microsoft.com/office/drawing/2014/main" id="{00000000-0008-0000-0100-00006D000000}"/>
              </a:ext>
            </a:extLst>
          </xdr:cNvPr>
          <xdr:cNvGrpSpPr/>
        </xdr:nvGrpSpPr>
        <xdr:grpSpPr>
          <a:xfrm>
            <a:off x="10328040" y="15678000"/>
            <a:ext cx="7739280" cy="5295960"/>
            <a:chOff x="10328040" y="15678000"/>
            <a:chExt cx="7739280" cy="5295960"/>
          </a:xfrm>
        </xdr:grpSpPr>
        <xdr:pic>
          <xdr:nvPicPr>
            <xdr:cNvPr id="110" name="Imagen 101">
              <a:extLst>
                <a:ext uri="{FF2B5EF4-FFF2-40B4-BE49-F238E27FC236}">
                  <a16:creationId xmlns:a16="http://schemas.microsoft.com/office/drawing/2014/main" id="{00000000-0008-0000-0100-00006E00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10328040" y="15678000"/>
              <a:ext cx="2617920" cy="75780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111" name="Imagen 102">
              <a:extLst>
                <a:ext uri="{FF2B5EF4-FFF2-40B4-BE49-F238E27FC236}">
                  <a16:creationId xmlns:a16="http://schemas.microsoft.com/office/drawing/2014/main" id="{00000000-0008-0000-0100-00006F00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10328040" y="17790120"/>
              <a:ext cx="2617920" cy="75456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112" name="Imagen 103">
              <a:extLst>
                <a:ext uri="{FF2B5EF4-FFF2-40B4-BE49-F238E27FC236}">
                  <a16:creationId xmlns:a16="http://schemas.microsoft.com/office/drawing/2014/main" id="{00000000-0008-0000-0100-00007000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15432840" y="15678000"/>
              <a:ext cx="2634480" cy="75780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113" name="Imagen 104">
              <a:extLst>
                <a:ext uri="{FF2B5EF4-FFF2-40B4-BE49-F238E27FC236}">
                  <a16:creationId xmlns:a16="http://schemas.microsoft.com/office/drawing/2014/main" id="{00000000-0008-0000-0100-00007100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15432840" y="17790120"/>
              <a:ext cx="2634480" cy="75456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114" name="Imagen 105">
              <a:extLst>
                <a:ext uri="{FF2B5EF4-FFF2-40B4-BE49-F238E27FC236}">
                  <a16:creationId xmlns:a16="http://schemas.microsoft.com/office/drawing/2014/main" id="{00000000-0008-0000-0100-00007200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10328040" y="20216880"/>
              <a:ext cx="2617920" cy="75708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115" name="Imagen 106">
              <a:extLst>
                <a:ext uri="{FF2B5EF4-FFF2-40B4-BE49-F238E27FC236}">
                  <a16:creationId xmlns:a16="http://schemas.microsoft.com/office/drawing/2014/main" id="{00000000-0008-0000-0100-00007300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15432840" y="20216880"/>
              <a:ext cx="2634480" cy="757080"/>
            </a:xfrm>
            <a:prstGeom prst="rect">
              <a:avLst/>
            </a:prstGeom>
            <a:ln w="0">
              <a:noFill/>
            </a:ln>
          </xdr:spPr>
        </xdr:pic>
      </xdr:grpSp>
      <xdr:grpSp>
        <xdr:nvGrpSpPr>
          <xdr:cNvPr id="116" name="Grupo 94">
            <a:extLst>
              <a:ext uri="{FF2B5EF4-FFF2-40B4-BE49-F238E27FC236}">
                <a16:creationId xmlns:a16="http://schemas.microsoft.com/office/drawing/2014/main" id="{00000000-0008-0000-0100-000074000000}"/>
              </a:ext>
            </a:extLst>
          </xdr:cNvPr>
          <xdr:cNvGrpSpPr/>
        </xdr:nvGrpSpPr>
        <xdr:grpSpPr>
          <a:xfrm>
            <a:off x="10328040" y="22800600"/>
            <a:ext cx="7739280" cy="5295960"/>
            <a:chOff x="10328040" y="22800600"/>
            <a:chExt cx="7739280" cy="5295960"/>
          </a:xfrm>
        </xdr:grpSpPr>
        <xdr:pic>
          <xdr:nvPicPr>
            <xdr:cNvPr id="117" name="Imagen 95">
              <a:extLst>
                <a:ext uri="{FF2B5EF4-FFF2-40B4-BE49-F238E27FC236}">
                  <a16:creationId xmlns:a16="http://schemas.microsoft.com/office/drawing/2014/main" id="{00000000-0008-0000-0100-00007500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10328040" y="22800600"/>
              <a:ext cx="2617920" cy="75780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118" name="Imagen 96">
              <a:extLst>
                <a:ext uri="{FF2B5EF4-FFF2-40B4-BE49-F238E27FC236}">
                  <a16:creationId xmlns:a16="http://schemas.microsoft.com/office/drawing/2014/main" id="{00000000-0008-0000-0100-00007600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10328040" y="24912720"/>
              <a:ext cx="2617920" cy="75456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119" name="Imagen 97">
              <a:extLst>
                <a:ext uri="{FF2B5EF4-FFF2-40B4-BE49-F238E27FC236}">
                  <a16:creationId xmlns:a16="http://schemas.microsoft.com/office/drawing/2014/main" id="{00000000-0008-0000-0100-00007700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15432840" y="22800600"/>
              <a:ext cx="2634480" cy="75780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120" name="Imagen 98">
              <a:extLst>
                <a:ext uri="{FF2B5EF4-FFF2-40B4-BE49-F238E27FC236}">
                  <a16:creationId xmlns:a16="http://schemas.microsoft.com/office/drawing/2014/main" id="{00000000-0008-0000-0100-00007800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15432840" y="24912720"/>
              <a:ext cx="2634480" cy="75456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121" name="Imagen 99">
              <a:extLst>
                <a:ext uri="{FF2B5EF4-FFF2-40B4-BE49-F238E27FC236}">
                  <a16:creationId xmlns:a16="http://schemas.microsoft.com/office/drawing/2014/main" id="{00000000-0008-0000-0100-00007900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10328040" y="27339480"/>
              <a:ext cx="2617920" cy="75708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122" name="Imagen 100">
              <a:extLst>
                <a:ext uri="{FF2B5EF4-FFF2-40B4-BE49-F238E27FC236}">
                  <a16:creationId xmlns:a16="http://schemas.microsoft.com/office/drawing/2014/main" id="{00000000-0008-0000-0100-00007A00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15432840" y="27339480"/>
              <a:ext cx="2634480" cy="757080"/>
            </a:xfrm>
            <a:prstGeom prst="rect">
              <a:avLst/>
            </a:prstGeom>
            <a:ln w="0">
              <a:noFill/>
            </a:ln>
          </xdr:spPr>
        </xdr:pic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162000</xdr:colOff>
      <xdr:row>0</xdr:row>
      <xdr:rowOff>0</xdr:rowOff>
    </xdr:from>
    <xdr:to>
      <xdr:col>1</xdr:col>
      <xdr:colOff>2561760</xdr:colOff>
      <xdr:row>1</xdr:row>
      <xdr:rowOff>126000</xdr:rowOff>
    </xdr:to>
    <xdr:pic>
      <xdr:nvPicPr>
        <xdr:cNvPr id="123" name="Imagen 1">
          <a:extLst>
            <a:ext uri="{FF2B5EF4-FFF2-40B4-BE49-F238E27FC236}">
              <a16:creationId xmlns:a16="http://schemas.microsoft.com/office/drawing/2014/main" id="{00000000-0008-0000-0200-00007B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93840" y="0"/>
          <a:ext cx="2399760" cy="83088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5</xdr:col>
      <xdr:colOff>390600</xdr:colOff>
      <xdr:row>0</xdr:row>
      <xdr:rowOff>38160</xdr:rowOff>
    </xdr:from>
    <xdr:to>
      <xdr:col>6</xdr:col>
      <xdr:colOff>570960</xdr:colOff>
      <xdr:row>0</xdr:row>
      <xdr:rowOff>580320</xdr:rowOff>
    </xdr:to>
    <xdr:sp macro="" textlink="">
      <xdr:nvSpPr>
        <xdr:cNvPr id="124" name="Flecha: hacia la izquierda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7C000000}"/>
            </a:ext>
          </a:extLst>
        </xdr:cNvPr>
        <xdr:cNvSpPr/>
      </xdr:nvSpPr>
      <xdr:spPr>
        <a:xfrm>
          <a:off x="9643680" y="38160"/>
          <a:ext cx="885240" cy="542160"/>
        </a:xfrm>
        <a:prstGeom prst="leftArrow">
          <a:avLst>
            <a:gd name="adj1" fmla="val 50000"/>
            <a:gd name="adj2" fmla="val 50000"/>
          </a:avLst>
        </a:prstGeom>
        <a:solidFill>
          <a:srgbClr val="4472C4"/>
        </a:solidFill>
        <a:ln w="12700">
          <a:solidFill>
            <a:srgbClr val="325490"/>
          </a:solidFill>
          <a:miter/>
        </a:ln>
        <a:scene3d>
          <a:camera prst="orthographicFront"/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vertOverflow="clip" horzOverflow="clip" lIns="90000" tIns="45000" rIns="90000" bIns="45000" anchor="ctr">
          <a:noAutofit/>
        </a:bodyPr>
        <a:lstStyle/>
        <a:p>
          <a:pPr>
            <a:lnSpc>
              <a:spcPct val="100000"/>
            </a:lnSpc>
          </a:pPr>
          <a:r>
            <a:rPr lang="es-AR" sz="1100" b="0" strike="noStrike" spc="-1">
              <a:solidFill>
                <a:schemeClr val="lt1"/>
              </a:solidFill>
              <a:latin typeface="Calibri"/>
            </a:rPr>
            <a:t>VOLVER</a:t>
          </a:r>
          <a:endParaRPr lang="es-AR" sz="1100" b="0" strike="noStrike" spc="-1">
            <a:latin typeface="Times New Roman"/>
          </a:endParaRPr>
        </a:p>
      </xdr:txBody>
    </xdr:sp>
    <xdr:clientData/>
  </xdr:twoCellAnchor>
  <xdr:twoCellAnchor editAs="absolute">
    <xdr:from>
      <xdr:col>1</xdr:col>
      <xdr:colOff>228600</xdr:colOff>
      <xdr:row>3</xdr:row>
      <xdr:rowOff>76320</xdr:rowOff>
    </xdr:from>
    <xdr:to>
      <xdr:col>13</xdr:col>
      <xdr:colOff>294480</xdr:colOff>
      <xdr:row>51</xdr:row>
      <xdr:rowOff>142200</xdr:rowOff>
    </xdr:to>
    <xdr:grpSp>
      <xdr:nvGrpSpPr>
        <xdr:cNvPr id="125" name="Grupo 2">
          <a:extLst>
            <a:ext uri="{FF2B5EF4-FFF2-40B4-BE49-F238E27FC236}">
              <a16:creationId xmlns:a16="http://schemas.microsoft.com/office/drawing/2014/main" id="{00000000-0008-0000-0200-00007D000000}"/>
            </a:ext>
          </a:extLst>
        </xdr:cNvPr>
        <xdr:cNvGrpSpPr/>
      </xdr:nvGrpSpPr>
      <xdr:grpSpPr>
        <a:xfrm>
          <a:off x="447675" y="1381245"/>
          <a:ext cx="16744155" cy="12857955"/>
          <a:chOff x="460440" y="1381320"/>
          <a:chExt cx="17696520" cy="12857760"/>
        </a:xfrm>
      </xdr:grpSpPr>
      <xdr:grpSp>
        <xdr:nvGrpSpPr>
          <xdr:cNvPr id="126" name="Grupo 4">
            <a:extLst>
              <a:ext uri="{FF2B5EF4-FFF2-40B4-BE49-F238E27FC236}">
                <a16:creationId xmlns:a16="http://schemas.microsoft.com/office/drawing/2014/main" id="{00000000-0008-0000-0200-00007E000000}"/>
              </a:ext>
            </a:extLst>
          </xdr:cNvPr>
          <xdr:cNvGrpSpPr/>
        </xdr:nvGrpSpPr>
        <xdr:grpSpPr>
          <a:xfrm>
            <a:off x="460440" y="1381320"/>
            <a:ext cx="7703280" cy="5483520"/>
            <a:chOff x="460440" y="1381320"/>
            <a:chExt cx="7703280" cy="5483520"/>
          </a:xfrm>
        </xdr:grpSpPr>
        <xdr:pic>
          <xdr:nvPicPr>
            <xdr:cNvPr id="127" name="Imagen 26">
              <a:extLst>
                <a:ext uri="{FF2B5EF4-FFF2-40B4-BE49-F238E27FC236}">
                  <a16:creationId xmlns:a16="http://schemas.microsoft.com/office/drawing/2014/main" id="{00000000-0008-0000-0200-00007F00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460440" y="1381320"/>
              <a:ext cx="2605680" cy="78444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128" name="Imagen 27">
              <a:extLst>
                <a:ext uri="{FF2B5EF4-FFF2-40B4-BE49-F238E27FC236}">
                  <a16:creationId xmlns:a16="http://schemas.microsoft.com/office/drawing/2014/main" id="{00000000-0008-0000-0200-00008000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460440" y="3567960"/>
              <a:ext cx="2605680" cy="78120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129" name="Imagen 28">
              <a:extLst>
                <a:ext uri="{FF2B5EF4-FFF2-40B4-BE49-F238E27FC236}">
                  <a16:creationId xmlns:a16="http://schemas.microsoft.com/office/drawing/2014/main" id="{00000000-0008-0000-0200-00008100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5541480" y="1381320"/>
              <a:ext cx="2622240" cy="78444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130" name="Imagen 29">
              <a:extLst>
                <a:ext uri="{FF2B5EF4-FFF2-40B4-BE49-F238E27FC236}">
                  <a16:creationId xmlns:a16="http://schemas.microsoft.com/office/drawing/2014/main" id="{00000000-0008-0000-0200-00008200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5541480" y="3567960"/>
              <a:ext cx="2622240" cy="78120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131" name="Imagen 30">
              <a:extLst>
                <a:ext uri="{FF2B5EF4-FFF2-40B4-BE49-F238E27FC236}">
                  <a16:creationId xmlns:a16="http://schemas.microsoft.com/office/drawing/2014/main" id="{00000000-0008-0000-0200-00008300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460440" y="6080760"/>
              <a:ext cx="2605680" cy="78408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132" name="Imagen 31">
              <a:extLst>
                <a:ext uri="{FF2B5EF4-FFF2-40B4-BE49-F238E27FC236}">
                  <a16:creationId xmlns:a16="http://schemas.microsoft.com/office/drawing/2014/main" id="{00000000-0008-0000-0200-00008400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5541480" y="6080760"/>
              <a:ext cx="2622240" cy="784080"/>
            </a:xfrm>
            <a:prstGeom prst="rect">
              <a:avLst/>
            </a:prstGeom>
            <a:ln w="0">
              <a:noFill/>
            </a:ln>
          </xdr:spPr>
        </xdr:pic>
      </xdr:grpSp>
      <xdr:grpSp>
        <xdr:nvGrpSpPr>
          <xdr:cNvPr id="133" name="Grupo 5">
            <a:extLst>
              <a:ext uri="{FF2B5EF4-FFF2-40B4-BE49-F238E27FC236}">
                <a16:creationId xmlns:a16="http://schemas.microsoft.com/office/drawing/2014/main" id="{00000000-0008-0000-0200-000085000000}"/>
              </a:ext>
            </a:extLst>
          </xdr:cNvPr>
          <xdr:cNvGrpSpPr/>
        </xdr:nvGrpSpPr>
        <xdr:grpSpPr>
          <a:xfrm>
            <a:off x="460440" y="8755560"/>
            <a:ext cx="7703280" cy="5483520"/>
            <a:chOff x="460440" y="8755560"/>
            <a:chExt cx="7703280" cy="5483520"/>
          </a:xfrm>
        </xdr:grpSpPr>
        <xdr:pic>
          <xdr:nvPicPr>
            <xdr:cNvPr id="134" name="Imagen 20">
              <a:extLst>
                <a:ext uri="{FF2B5EF4-FFF2-40B4-BE49-F238E27FC236}">
                  <a16:creationId xmlns:a16="http://schemas.microsoft.com/office/drawing/2014/main" id="{00000000-0008-0000-0200-00008600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460440" y="8755560"/>
              <a:ext cx="2605680" cy="78444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135" name="Imagen 21">
              <a:extLst>
                <a:ext uri="{FF2B5EF4-FFF2-40B4-BE49-F238E27FC236}">
                  <a16:creationId xmlns:a16="http://schemas.microsoft.com/office/drawing/2014/main" id="{00000000-0008-0000-0200-00008700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460440" y="10942200"/>
              <a:ext cx="2605680" cy="78120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136" name="Imagen 22">
              <a:extLst>
                <a:ext uri="{FF2B5EF4-FFF2-40B4-BE49-F238E27FC236}">
                  <a16:creationId xmlns:a16="http://schemas.microsoft.com/office/drawing/2014/main" id="{00000000-0008-0000-0200-00008800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5541480" y="8755560"/>
              <a:ext cx="2622240" cy="78444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137" name="Imagen 23">
              <a:extLst>
                <a:ext uri="{FF2B5EF4-FFF2-40B4-BE49-F238E27FC236}">
                  <a16:creationId xmlns:a16="http://schemas.microsoft.com/office/drawing/2014/main" id="{00000000-0008-0000-0200-00008900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5541480" y="10942200"/>
              <a:ext cx="2622240" cy="78120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138" name="Imagen 24">
              <a:extLst>
                <a:ext uri="{FF2B5EF4-FFF2-40B4-BE49-F238E27FC236}">
                  <a16:creationId xmlns:a16="http://schemas.microsoft.com/office/drawing/2014/main" id="{00000000-0008-0000-0200-00008A00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460440" y="13455000"/>
              <a:ext cx="2605680" cy="78408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139" name="Imagen 25">
              <a:extLst>
                <a:ext uri="{FF2B5EF4-FFF2-40B4-BE49-F238E27FC236}">
                  <a16:creationId xmlns:a16="http://schemas.microsoft.com/office/drawing/2014/main" id="{00000000-0008-0000-0200-00008B00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5541480" y="13455000"/>
              <a:ext cx="2622240" cy="784080"/>
            </a:xfrm>
            <a:prstGeom prst="rect">
              <a:avLst/>
            </a:prstGeom>
            <a:ln w="0">
              <a:noFill/>
            </a:ln>
          </xdr:spPr>
        </xdr:pic>
      </xdr:grpSp>
      <xdr:grpSp>
        <xdr:nvGrpSpPr>
          <xdr:cNvPr id="140" name="Grupo 6">
            <a:extLst>
              <a:ext uri="{FF2B5EF4-FFF2-40B4-BE49-F238E27FC236}">
                <a16:creationId xmlns:a16="http://schemas.microsoft.com/office/drawing/2014/main" id="{00000000-0008-0000-0200-00008C000000}"/>
              </a:ext>
            </a:extLst>
          </xdr:cNvPr>
          <xdr:cNvGrpSpPr/>
        </xdr:nvGrpSpPr>
        <xdr:grpSpPr>
          <a:xfrm>
            <a:off x="10453680" y="1381320"/>
            <a:ext cx="7703280" cy="5483520"/>
            <a:chOff x="10453680" y="1381320"/>
            <a:chExt cx="7703280" cy="5483520"/>
          </a:xfrm>
        </xdr:grpSpPr>
        <xdr:pic>
          <xdr:nvPicPr>
            <xdr:cNvPr id="141" name="Imagen 14">
              <a:extLst>
                <a:ext uri="{FF2B5EF4-FFF2-40B4-BE49-F238E27FC236}">
                  <a16:creationId xmlns:a16="http://schemas.microsoft.com/office/drawing/2014/main" id="{00000000-0008-0000-0200-00008D00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10453680" y="1381320"/>
              <a:ext cx="2605680" cy="78444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142" name="Imagen 15">
              <a:extLst>
                <a:ext uri="{FF2B5EF4-FFF2-40B4-BE49-F238E27FC236}">
                  <a16:creationId xmlns:a16="http://schemas.microsoft.com/office/drawing/2014/main" id="{00000000-0008-0000-0200-00008E00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10453680" y="3567960"/>
              <a:ext cx="2605680" cy="78120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143" name="Imagen 16">
              <a:extLst>
                <a:ext uri="{FF2B5EF4-FFF2-40B4-BE49-F238E27FC236}">
                  <a16:creationId xmlns:a16="http://schemas.microsoft.com/office/drawing/2014/main" id="{00000000-0008-0000-0200-00008F00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15534720" y="1381320"/>
              <a:ext cx="2622240" cy="78444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144" name="Imagen 17">
              <a:extLst>
                <a:ext uri="{FF2B5EF4-FFF2-40B4-BE49-F238E27FC236}">
                  <a16:creationId xmlns:a16="http://schemas.microsoft.com/office/drawing/2014/main" id="{00000000-0008-0000-0200-00009000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15534720" y="3567960"/>
              <a:ext cx="2622240" cy="78120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145" name="Imagen 18">
              <a:extLst>
                <a:ext uri="{FF2B5EF4-FFF2-40B4-BE49-F238E27FC236}">
                  <a16:creationId xmlns:a16="http://schemas.microsoft.com/office/drawing/2014/main" id="{00000000-0008-0000-0200-00009100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10453680" y="6080760"/>
              <a:ext cx="2605680" cy="78408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146" name="Imagen 19">
              <a:extLst>
                <a:ext uri="{FF2B5EF4-FFF2-40B4-BE49-F238E27FC236}">
                  <a16:creationId xmlns:a16="http://schemas.microsoft.com/office/drawing/2014/main" id="{00000000-0008-0000-0200-00009200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15534720" y="6080760"/>
              <a:ext cx="2622240" cy="784080"/>
            </a:xfrm>
            <a:prstGeom prst="rect">
              <a:avLst/>
            </a:prstGeom>
            <a:ln w="0">
              <a:noFill/>
            </a:ln>
          </xdr:spPr>
        </xdr:pic>
      </xdr:grpSp>
      <xdr:grpSp>
        <xdr:nvGrpSpPr>
          <xdr:cNvPr id="147" name="Grupo 7">
            <a:extLst>
              <a:ext uri="{FF2B5EF4-FFF2-40B4-BE49-F238E27FC236}">
                <a16:creationId xmlns:a16="http://schemas.microsoft.com/office/drawing/2014/main" id="{00000000-0008-0000-0200-000093000000}"/>
              </a:ext>
            </a:extLst>
          </xdr:cNvPr>
          <xdr:cNvGrpSpPr/>
        </xdr:nvGrpSpPr>
        <xdr:grpSpPr>
          <a:xfrm>
            <a:off x="10453680" y="8755560"/>
            <a:ext cx="7703280" cy="5483520"/>
            <a:chOff x="10453680" y="8755560"/>
            <a:chExt cx="7703280" cy="5483520"/>
          </a:xfrm>
        </xdr:grpSpPr>
        <xdr:pic>
          <xdr:nvPicPr>
            <xdr:cNvPr id="148" name="Imagen 8">
              <a:extLst>
                <a:ext uri="{FF2B5EF4-FFF2-40B4-BE49-F238E27FC236}">
                  <a16:creationId xmlns:a16="http://schemas.microsoft.com/office/drawing/2014/main" id="{00000000-0008-0000-0200-00009400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10453680" y="8755560"/>
              <a:ext cx="2605680" cy="78444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149" name="Imagen 9">
              <a:extLst>
                <a:ext uri="{FF2B5EF4-FFF2-40B4-BE49-F238E27FC236}">
                  <a16:creationId xmlns:a16="http://schemas.microsoft.com/office/drawing/2014/main" id="{00000000-0008-0000-0200-00009500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10453680" y="10942200"/>
              <a:ext cx="2605680" cy="78120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150" name="Imagen 10">
              <a:extLst>
                <a:ext uri="{FF2B5EF4-FFF2-40B4-BE49-F238E27FC236}">
                  <a16:creationId xmlns:a16="http://schemas.microsoft.com/office/drawing/2014/main" id="{00000000-0008-0000-0200-00009600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15534720" y="8755560"/>
              <a:ext cx="2622240" cy="78444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151" name="Imagen 11">
              <a:extLst>
                <a:ext uri="{FF2B5EF4-FFF2-40B4-BE49-F238E27FC236}">
                  <a16:creationId xmlns:a16="http://schemas.microsoft.com/office/drawing/2014/main" id="{00000000-0008-0000-0200-00009700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15534720" y="10942200"/>
              <a:ext cx="2622240" cy="78120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152" name="Imagen 12">
              <a:extLst>
                <a:ext uri="{FF2B5EF4-FFF2-40B4-BE49-F238E27FC236}">
                  <a16:creationId xmlns:a16="http://schemas.microsoft.com/office/drawing/2014/main" id="{00000000-0008-0000-0200-00009800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10453680" y="13455000"/>
              <a:ext cx="2605680" cy="78408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153" name="Imagen 13">
              <a:extLst>
                <a:ext uri="{FF2B5EF4-FFF2-40B4-BE49-F238E27FC236}">
                  <a16:creationId xmlns:a16="http://schemas.microsoft.com/office/drawing/2014/main" id="{00000000-0008-0000-0200-00009900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15534720" y="13455000"/>
              <a:ext cx="2622240" cy="784080"/>
            </a:xfrm>
            <a:prstGeom prst="rect">
              <a:avLst/>
            </a:prstGeom>
            <a:ln w="0">
              <a:noFill/>
            </a:ln>
          </xdr:spPr>
        </xdr:pic>
      </xdr:grpSp>
    </xdr:grpSp>
    <xdr:clientData/>
  </xdr:twoCellAnchor>
  <xdr:twoCellAnchor editAs="absolute">
    <xdr:from>
      <xdr:col>1</xdr:col>
      <xdr:colOff>228600</xdr:colOff>
      <xdr:row>59</xdr:row>
      <xdr:rowOff>0</xdr:rowOff>
    </xdr:from>
    <xdr:to>
      <xdr:col>13</xdr:col>
      <xdr:colOff>294480</xdr:colOff>
      <xdr:row>104</xdr:row>
      <xdr:rowOff>256320</xdr:rowOff>
    </xdr:to>
    <xdr:grpSp>
      <xdr:nvGrpSpPr>
        <xdr:cNvPr id="154" name="Grupo 32">
          <a:extLst>
            <a:ext uri="{FF2B5EF4-FFF2-40B4-BE49-F238E27FC236}">
              <a16:creationId xmlns:a16="http://schemas.microsoft.com/office/drawing/2014/main" id="{00000000-0008-0000-0200-00009A000000}"/>
            </a:ext>
          </a:extLst>
        </xdr:cNvPr>
        <xdr:cNvGrpSpPr/>
      </xdr:nvGrpSpPr>
      <xdr:grpSpPr>
        <a:xfrm>
          <a:off x="447675" y="15897225"/>
          <a:ext cx="16744155" cy="12715020"/>
          <a:chOff x="460440" y="15897240"/>
          <a:chExt cx="17696520" cy="12714840"/>
        </a:xfrm>
      </xdr:grpSpPr>
      <xdr:grpSp>
        <xdr:nvGrpSpPr>
          <xdr:cNvPr id="155" name="Grupo 33">
            <a:extLst>
              <a:ext uri="{FF2B5EF4-FFF2-40B4-BE49-F238E27FC236}">
                <a16:creationId xmlns:a16="http://schemas.microsoft.com/office/drawing/2014/main" id="{00000000-0008-0000-0200-00009B000000}"/>
              </a:ext>
            </a:extLst>
          </xdr:cNvPr>
          <xdr:cNvGrpSpPr/>
        </xdr:nvGrpSpPr>
        <xdr:grpSpPr>
          <a:xfrm>
            <a:off x="460440" y="15897240"/>
            <a:ext cx="7703280" cy="5422320"/>
            <a:chOff x="460440" y="15897240"/>
            <a:chExt cx="7703280" cy="5422320"/>
          </a:xfrm>
        </xdr:grpSpPr>
        <xdr:pic>
          <xdr:nvPicPr>
            <xdr:cNvPr id="156" name="Imagen 55">
              <a:extLst>
                <a:ext uri="{FF2B5EF4-FFF2-40B4-BE49-F238E27FC236}">
                  <a16:creationId xmlns:a16="http://schemas.microsoft.com/office/drawing/2014/main" id="{00000000-0008-0000-0200-00009C00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460440" y="15897240"/>
              <a:ext cx="2605680" cy="77580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157" name="Imagen 56">
              <a:extLst>
                <a:ext uri="{FF2B5EF4-FFF2-40B4-BE49-F238E27FC236}">
                  <a16:creationId xmlns:a16="http://schemas.microsoft.com/office/drawing/2014/main" id="{00000000-0008-0000-0200-00009D00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460440" y="18059760"/>
              <a:ext cx="2605680" cy="77256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158" name="Imagen 57">
              <a:extLst>
                <a:ext uri="{FF2B5EF4-FFF2-40B4-BE49-F238E27FC236}">
                  <a16:creationId xmlns:a16="http://schemas.microsoft.com/office/drawing/2014/main" id="{00000000-0008-0000-0200-00009E00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5541480" y="15897240"/>
              <a:ext cx="2622240" cy="77580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159" name="Imagen 58">
              <a:extLst>
                <a:ext uri="{FF2B5EF4-FFF2-40B4-BE49-F238E27FC236}">
                  <a16:creationId xmlns:a16="http://schemas.microsoft.com/office/drawing/2014/main" id="{00000000-0008-0000-0200-00009F00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5541480" y="18059760"/>
              <a:ext cx="2622240" cy="77256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160" name="Imagen 59">
              <a:extLst>
                <a:ext uri="{FF2B5EF4-FFF2-40B4-BE49-F238E27FC236}">
                  <a16:creationId xmlns:a16="http://schemas.microsoft.com/office/drawing/2014/main" id="{00000000-0008-0000-0200-0000A000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460440" y="20544480"/>
              <a:ext cx="2605680" cy="77508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161" name="Imagen 60">
              <a:extLst>
                <a:ext uri="{FF2B5EF4-FFF2-40B4-BE49-F238E27FC236}">
                  <a16:creationId xmlns:a16="http://schemas.microsoft.com/office/drawing/2014/main" id="{00000000-0008-0000-0200-0000A100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5541480" y="20544480"/>
              <a:ext cx="2622240" cy="775080"/>
            </a:xfrm>
            <a:prstGeom prst="rect">
              <a:avLst/>
            </a:prstGeom>
            <a:ln w="0">
              <a:noFill/>
            </a:ln>
          </xdr:spPr>
        </xdr:pic>
      </xdr:grpSp>
      <xdr:grpSp>
        <xdr:nvGrpSpPr>
          <xdr:cNvPr id="162" name="Grupo 34">
            <a:extLst>
              <a:ext uri="{FF2B5EF4-FFF2-40B4-BE49-F238E27FC236}">
                <a16:creationId xmlns:a16="http://schemas.microsoft.com/office/drawing/2014/main" id="{00000000-0008-0000-0200-0000A2000000}"/>
              </a:ext>
            </a:extLst>
          </xdr:cNvPr>
          <xdr:cNvGrpSpPr/>
        </xdr:nvGrpSpPr>
        <xdr:grpSpPr>
          <a:xfrm>
            <a:off x="460440" y="23189760"/>
            <a:ext cx="7703280" cy="5422320"/>
            <a:chOff x="460440" y="23189760"/>
            <a:chExt cx="7703280" cy="5422320"/>
          </a:xfrm>
        </xdr:grpSpPr>
        <xdr:pic>
          <xdr:nvPicPr>
            <xdr:cNvPr id="163" name="Imagen 49">
              <a:extLst>
                <a:ext uri="{FF2B5EF4-FFF2-40B4-BE49-F238E27FC236}">
                  <a16:creationId xmlns:a16="http://schemas.microsoft.com/office/drawing/2014/main" id="{00000000-0008-0000-0200-0000A300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460440" y="23189760"/>
              <a:ext cx="2605680" cy="77580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164" name="Imagen 50">
              <a:extLst>
                <a:ext uri="{FF2B5EF4-FFF2-40B4-BE49-F238E27FC236}">
                  <a16:creationId xmlns:a16="http://schemas.microsoft.com/office/drawing/2014/main" id="{00000000-0008-0000-0200-0000A400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460440" y="25352280"/>
              <a:ext cx="2605680" cy="77256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165" name="Imagen 51">
              <a:extLst>
                <a:ext uri="{FF2B5EF4-FFF2-40B4-BE49-F238E27FC236}">
                  <a16:creationId xmlns:a16="http://schemas.microsoft.com/office/drawing/2014/main" id="{00000000-0008-0000-0200-0000A500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5541480" y="23189760"/>
              <a:ext cx="2622240" cy="77580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166" name="Imagen 52">
              <a:extLst>
                <a:ext uri="{FF2B5EF4-FFF2-40B4-BE49-F238E27FC236}">
                  <a16:creationId xmlns:a16="http://schemas.microsoft.com/office/drawing/2014/main" id="{00000000-0008-0000-0200-0000A600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5541480" y="25352280"/>
              <a:ext cx="2622240" cy="77256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167" name="Imagen 53">
              <a:extLst>
                <a:ext uri="{FF2B5EF4-FFF2-40B4-BE49-F238E27FC236}">
                  <a16:creationId xmlns:a16="http://schemas.microsoft.com/office/drawing/2014/main" id="{00000000-0008-0000-0200-0000A700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460440" y="27837000"/>
              <a:ext cx="2605680" cy="77508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168" name="Imagen 54">
              <a:extLst>
                <a:ext uri="{FF2B5EF4-FFF2-40B4-BE49-F238E27FC236}">
                  <a16:creationId xmlns:a16="http://schemas.microsoft.com/office/drawing/2014/main" id="{00000000-0008-0000-0200-0000A800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5541480" y="27837000"/>
              <a:ext cx="2622240" cy="775080"/>
            </a:xfrm>
            <a:prstGeom prst="rect">
              <a:avLst/>
            </a:prstGeom>
            <a:ln w="0">
              <a:noFill/>
            </a:ln>
          </xdr:spPr>
        </xdr:pic>
      </xdr:grpSp>
      <xdr:grpSp>
        <xdr:nvGrpSpPr>
          <xdr:cNvPr id="169" name="Grupo 35">
            <a:extLst>
              <a:ext uri="{FF2B5EF4-FFF2-40B4-BE49-F238E27FC236}">
                <a16:creationId xmlns:a16="http://schemas.microsoft.com/office/drawing/2014/main" id="{00000000-0008-0000-0200-0000A9000000}"/>
              </a:ext>
            </a:extLst>
          </xdr:cNvPr>
          <xdr:cNvGrpSpPr/>
        </xdr:nvGrpSpPr>
        <xdr:grpSpPr>
          <a:xfrm>
            <a:off x="10453680" y="15897240"/>
            <a:ext cx="7703280" cy="5422320"/>
            <a:chOff x="10453680" y="15897240"/>
            <a:chExt cx="7703280" cy="5422320"/>
          </a:xfrm>
        </xdr:grpSpPr>
        <xdr:pic>
          <xdr:nvPicPr>
            <xdr:cNvPr id="170" name="Imagen 43">
              <a:extLst>
                <a:ext uri="{FF2B5EF4-FFF2-40B4-BE49-F238E27FC236}">
                  <a16:creationId xmlns:a16="http://schemas.microsoft.com/office/drawing/2014/main" id="{00000000-0008-0000-0200-0000AA00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10453680" y="15897240"/>
              <a:ext cx="2605680" cy="77580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171" name="Imagen 44">
              <a:extLst>
                <a:ext uri="{FF2B5EF4-FFF2-40B4-BE49-F238E27FC236}">
                  <a16:creationId xmlns:a16="http://schemas.microsoft.com/office/drawing/2014/main" id="{00000000-0008-0000-0200-0000AB00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10453680" y="18059760"/>
              <a:ext cx="2605680" cy="77256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172" name="Imagen 45">
              <a:extLst>
                <a:ext uri="{FF2B5EF4-FFF2-40B4-BE49-F238E27FC236}">
                  <a16:creationId xmlns:a16="http://schemas.microsoft.com/office/drawing/2014/main" id="{00000000-0008-0000-0200-0000AC00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15534720" y="15897240"/>
              <a:ext cx="2622240" cy="77580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173" name="Imagen 46">
              <a:extLst>
                <a:ext uri="{FF2B5EF4-FFF2-40B4-BE49-F238E27FC236}">
                  <a16:creationId xmlns:a16="http://schemas.microsoft.com/office/drawing/2014/main" id="{00000000-0008-0000-0200-0000AD00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15534720" y="18059760"/>
              <a:ext cx="2622240" cy="77256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174" name="Imagen 47">
              <a:extLst>
                <a:ext uri="{FF2B5EF4-FFF2-40B4-BE49-F238E27FC236}">
                  <a16:creationId xmlns:a16="http://schemas.microsoft.com/office/drawing/2014/main" id="{00000000-0008-0000-0200-0000AE00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10453680" y="20544480"/>
              <a:ext cx="2605680" cy="77508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175" name="Imagen 48">
              <a:extLst>
                <a:ext uri="{FF2B5EF4-FFF2-40B4-BE49-F238E27FC236}">
                  <a16:creationId xmlns:a16="http://schemas.microsoft.com/office/drawing/2014/main" id="{00000000-0008-0000-0200-0000AF00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15534720" y="20544480"/>
              <a:ext cx="2622240" cy="775080"/>
            </a:xfrm>
            <a:prstGeom prst="rect">
              <a:avLst/>
            </a:prstGeom>
            <a:ln w="0">
              <a:noFill/>
            </a:ln>
          </xdr:spPr>
        </xdr:pic>
      </xdr:grpSp>
      <xdr:grpSp>
        <xdr:nvGrpSpPr>
          <xdr:cNvPr id="176" name="Grupo 36">
            <a:extLst>
              <a:ext uri="{FF2B5EF4-FFF2-40B4-BE49-F238E27FC236}">
                <a16:creationId xmlns:a16="http://schemas.microsoft.com/office/drawing/2014/main" id="{00000000-0008-0000-0200-0000B0000000}"/>
              </a:ext>
            </a:extLst>
          </xdr:cNvPr>
          <xdr:cNvGrpSpPr/>
        </xdr:nvGrpSpPr>
        <xdr:grpSpPr>
          <a:xfrm>
            <a:off x="10453680" y="23189760"/>
            <a:ext cx="7703280" cy="5422320"/>
            <a:chOff x="10453680" y="23189760"/>
            <a:chExt cx="7703280" cy="5422320"/>
          </a:xfrm>
        </xdr:grpSpPr>
        <xdr:pic>
          <xdr:nvPicPr>
            <xdr:cNvPr id="177" name="Imagen 37">
              <a:extLst>
                <a:ext uri="{FF2B5EF4-FFF2-40B4-BE49-F238E27FC236}">
                  <a16:creationId xmlns:a16="http://schemas.microsoft.com/office/drawing/2014/main" id="{00000000-0008-0000-0200-0000B100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10453680" y="23189760"/>
              <a:ext cx="2605680" cy="77580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178" name="Imagen 38">
              <a:extLst>
                <a:ext uri="{FF2B5EF4-FFF2-40B4-BE49-F238E27FC236}">
                  <a16:creationId xmlns:a16="http://schemas.microsoft.com/office/drawing/2014/main" id="{00000000-0008-0000-0200-0000B200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10453680" y="25352280"/>
              <a:ext cx="2605680" cy="77256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179" name="Imagen 39">
              <a:extLst>
                <a:ext uri="{FF2B5EF4-FFF2-40B4-BE49-F238E27FC236}">
                  <a16:creationId xmlns:a16="http://schemas.microsoft.com/office/drawing/2014/main" id="{00000000-0008-0000-0200-0000B300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15534720" y="23189760"/>
              <a:ext cx="2622240" cy="77580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180" name="Imagen 40">
              <a:extLst>
                <a:ext uri="{FF2B5EF4-FFF2-40B4-BE49-F238E27FC236}">
                  <a16:creationId xmlns:a16="http://schemas.microsoft.com/office/drawing/2014/main" id="{00000000-0008-0000-0200-0000B400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15534720" y="25352280"/>
              <a:ext cx="2622240" cy="77256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181" name="Imagen 41">
              <a:extLst>
                <a:ext uri="{FF2B5EF4-FFF2-40B4-BE49-F238E27FC236}">
                  <a16:creationId xmlns:a16="http://schemas.microsoft.com/office/drawing/2014/main" id="{00000000-0008-0000-0200-0000B500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10453680" y="27837000"/>
              <a:ext cx="2605680" cy="77508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182" name="Imagen 42">
              <a:extLst>
                <a:ext uri="{FF2B5EF4-FFF2-40B4-BE49-F238E27FC236}">
                  <a16:creationId xmlns:a16="http://schemas.microsoft.com/office/drawing/2014/main" id="{00000000-0008-0000-0200-0000B600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15534720" y="27837000"/>
              <a:ext cx="2622240" cy="775080"/>
            </a:xfrm>
            <a:prstGeom prst="rect">
              <a:avLst/>
            </a:prstGeom>
            <a:ln w="0">
              <a:noFill/>
            </a:ln>
          </xdr:spPr>
        </xdr:pic>
      </xdr:grpSp>
    </xdr:grpSp>
    <xdr:clientData/>
  </xdr:twoCellAnchor>
  <xdr:twoCellAnchor editAs="absolute">
    <xdr:from>
      <xdr:col>1</xdr:col>
      <xdr:colOff>228600</xdr:colOff>
      <xdr:row>110</xdr:row>
      <xdr:rowOff>38160</xdr:rowOff>
    </xdr:from>
    <xdr:to>
      <xdr:col>13</xdr:col>
      <xdr:colOff>294480</xdr:colOff>
      <xdr:row>160</xdr:row>
      <xdr:rowOff>94680</xdr:rowOff>
    </xdr:to>
    <xdr:grpSp>
      <xdr:nvGrpSpPr>
        <xdr:cNvPr id="183" name="Grupo 61">
          <a:extLst>
            <a:ext uri="{FF2B5EF4-FFF2-40B4-BE49-F238E27FC236}">
              <a16:creationId xmlns:a16="http://schemas.microsoft.com/office/drawing/2014/main" id="{00000000-0008-0000-0200-0000B7000000}"/>
            </a:ext>
          </a:extLst>
        </xdr:cNvPr>
        <xdr:cNvGrpSpPr/>
      </xdr:nvGrpSpPr>
      <xdr:grpSpPr>
        <a:xfrm>
          <a:off x="447675" y="30327660"/>
          <a:ext cx="16744155" cy="12905745"/>
          <a:chOff x="460440" y="30327840"/>
          <a:chExt cx="17696520" cy="12905640"/>
        </a:xfrm>
      </xdr:grpSpPr>
      <xdr:grpSp>
        <xdr:nvGrpSpPr>
          <xdr:cNvPr id="184" name="Grupo 62">
            <a:extLst>
              <a:ext uri="{FF2B5EF4-FFF2-40B4-BE49-F238E27FC236}">
                <a16:creationId xmlns:a16="http://schemas.microsoft.com/office/drawing/2014/main" id="{00000000-0008-0000-0200-0000B8000000}"/>
              </a:ext>
            </a:extLst>
          </xdr:cNvPr>
          <xdr:cNvGrpSpPr/>
        </xdr:nvGrpSpPr>
        <xdr:grpSpPr>
          <a:xfrm>
            <a:off x="460440" y="30327840"/>
            <a:ext cx="7703280" cy="5503680"/>
            <a:chOff x="460440" y="30327840"/>
            <a:chExt cx="7703280" cy="5503680"/>
          </a:xfrm>
        </xdr:grpSpPr>
        <xdr:pic>
          <xdr:nvPicPr>
            <xdr:cNvPr id="185" name="Imagen 84">
              <a:extLst>
                <a:ext uri="{FF2B5EF4-FFF2-40B4-BE49-F238E27FC236}">
                  <a16:creationId xmlns:a16="http://schemas.microsoft.com/office/drawing/2014/main" id="{00000000-0008-0000-0200-0000B900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460440" y="30327840"/>
              <a:ext cx="2605680" cy="78732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186" name="Imagen 85">
              <a:extLst>
                <a:ext uri="{FF2B5EF4-FFF2-40B4-BE49-F238E27FC236}">
                  <a16:creationId xmlns:a16="http://schemas.microsoft.com/office/drawing/2014/main" id="{00000000-0008-0000-0200-0000BA00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460440" y="32522760"/>
              <a:ext cx="2605680" cy="78408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187" name="Imagen 86">
              <a:extLst>
                <a:ext uri="{FF2B5EF4-FFF2-40B4-BE49-F238E27FC236}">
                  <a16:creationId xmlns:a16="http://schemas.microsoft.com/office/drawing/2014/main" id="{00000000-0008-0000-0200-0000BB00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5541480" y="30327840"/>
              <a:ext cx="2622240" cy="78732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188" name="Imagen 87">
              <a:extLst>
                <a:ext uri="{FF2B5EF4-FFF2-40B4-BE49-F238E27FC236}">
                  <a16:creationId xmlns:a16="http://schemas.microsoft.com/office/drawing/2014/main" id="{00000000-0008-0000-0200-0000BC00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5541480" y="32522760"/>
              <a:ext cx="2622240" cy="78408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189" name="Imagen 88">
              <a:extLst>
                <a:ext uri="{FF2B5EF4-FFF2-40B4-BE49-F238E27FC236}">
                  <a16:creationId xmlns:a16="http://schemas.microsoft.com/office/drawing/2014/main" id="{00000000-0008-0000-0200-0000BD00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460440" y="35044560"/>
              <a:ext cx="2605680" cy="78696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190" name="Imagen 89">
              <a:extLst>
                <a:ext uri="{FF2B5EF4-FFF2-40B4-BE49-F238E27FC236}">
                  <a16:creationId xmlns:a16="http://schemas.microsoft.com/office/drawing/2014/main" id="{00000000-0008-0000-0200-0000BE00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5541480" y="35044560"/>
              <a:ext cx="2622240" cy="786960"/>
            </a:xfrm>
            <a:prstGeom prst="rect">
              <a:avLst/>
            </a:prstGeom>
            <a:ln w="0">
              <a:noFill/>
            </a:ln>
          </xdr:spPr>
        </xdr:pic>
      </xdr:grpSp>
      <xdr:grpSp>
        <xdr:nvGrpSpPr>
          <xdr:cNvPr id="191" name="Grupo 63">
            <a:extLst>
              <a:ext uri="{FF2B5EF4-FFF2-40B4-BE49-F238E27FC236}">
                <a16:creationId xmlns:a16="http://schemas.microsoft.com/office/drawing/2014/main" id="{00000000-0008-0000-0200-0000BF000000}"/>
              </a:ext>
            </a:extLst>
          </xdr:cNvPr>
          <xdr:cNvGrpSpPr/>
        </xdr:nvGrpSpPr>
        <xdr:grpSpPr>
          <a:xfrm>
            <a:off x="460440" y="37729440"/>
            <a:ext cx="7703280" cy="5504040"/>
            <a:chOff x="460440" y="37729440"/>
            <a:chExt cx="7703280" cy="5504040"/>
          </a:xfrm>
        </xdr:grpSpPr>
        <xdr:pic>
          <xdr:nvPicPr>
            <xdr:cNvPr id="192" name="Imagen 78">
              <a:extLst>
                <a:ext uri="{FF2B5EF4-FFF2-40B4-BE49-F238E27FC236}">
                  <a16:creationId xmlns:a16="http://schemas.microsoft.com/office/drawing/2014/main" id="{00000000-0008-0000-0200-0000C000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460440" y="37729440"/>
              <a:ext cx="2605680" cy="78732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193" name="Imagen 79">
              <a:extLst>
                <a:ext uri="{FF2B5EF4-FFF2-40B4-BE49-F238E27FC236}">
                  <a16:creationId xmlns:a16="http://schemas.microsoft.com/office/drawing/2014/main" id="{00000000-0008-0000-0200-0000C100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460440" y="39924360"/>
              <a:ext cx="2605680" cy="78408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194" name="Imagen 80">
              <a:extLst>
                <a:ext uri="{FF2B5EF4-FFF2-40B4-BE49-F238E27FC236}">
                  <a16:creationId xmlns:a16="http://schemas.microsoft.com/office/drawing/2014/main" id="{00000000-0008-0000-0200-0000C200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5541480" y="37729440"/>
              <a:ext cx="2622240" cy="78732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195" name="Imagen 81">
              <a:extLst>
                <a:ext uri="{FF2B5EF4-FFF2-40B4-BE49-F238E27FC236}">
                  <a16:creationId xmlns:a16="http://schemas.microsoft.com/office/drawing/2014/main" id="{00000000-0008-0000-0200-0000C300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5541480" y="39924360"/>
              <a:ext cx="2622240" cy="78408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196" name="Imagen 82">
              <a:extLst>
                <a:ext uri="{FF2B5EF4-FFF2-40B4-BE49-F238E27FC236}">
                  <a16:creationId xmlns:a16="http://schemas.microsoft.com/office/drawing/2014/main" id="{00000000-0008-0000-0200-0000C400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460440" y="42446520"/>
              <a:ext cx="2605680" cy="78696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197" name="Imagen 83">
              <a:extLst>
                <a:ext uri="{FF2B5EF4-FFF2-40B4-BE49-F238E27FC236}">
                  <a16:creationId xmlns:a16="http://schemas.microsoft.com/office/drawing/2014/main" id="{00000000-0008-0000-0200-0000C500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5541480" y="42446520"/>
              <a:ext cx="2622240" cy="786960"/>
            </a:xfrm>
            <a:prstGeom prst="rect">
              <a:avLst/>
            </a:prstGeom>
            <a:ln w="0">
              <a:noFill/>
            </a:ln>
          </xdr:spPr>
        </xdr:pic>
      </xdr:grpSp>
      <xdr:grpSp>
        <xdr:nvGrpSpPr>
          <xdr:cNvPr id="198" name="Grupo 64">
            <a:extLst>
              <a:ext uri="{FF2B5EF4-FFF2-40B4-BE49-F238E27FC236}">
                <a16:creationId xmlns:a16="http://schemas.microsoft.com/office/drawing/2014/main" id="{00000000-0008-0000-0200-0000C6000000}"/>
              </a:ext>
            </a:extLst>
          </xdr:cNvPr>
          <xdr:cNvGrpSpPr/>
        </xdr:nvGrpSpPr>
        <xdr:grpSpPr>
          <a:xfrm>
            <a:off x="10453680" y="30327840"/>
            <a:ext cx="7703280" cy="5503680"/>
            <a:chOff x="10453680" y="30327840"/>
            <a:chExt cx="7703280" cy="5503680"/>
          </a:xfrm>
        </xdr:grpSpPr>
        <xdr:pic>
          <xdr:nvPicPr>
            <xdr:cNvPr id="199" name="Imagen 72">
              <a:extLst>
                <a:ext uri="{FF2B5EF4-FFF2-40B4-BE49-F238E27FC236}">
                  <a16:creationId xmlns:a16="http://schemas.microsoft.com/office/drawing/2014/main" id="{00000000-0008-0000-0200-0000C700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10453680" y="30327840"/>
              <a:ext cx="2605680" cy="78732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200" name="Imagen 73">
              <a:extLst>
                <a:ext uri="{FF2B5EF4-FFF2-40B4-BE49-F238E27FC236}">
                  <a16:creationId xmlns:a16="http://schemas.microsoft.com/office/drawing/2014/main" id="{00000000-0008-0000-0200-0000C800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10453680" y="32522760"/>
              <a:ext cx="2605680" cy="78408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201" name="Imagen 74">
              <a:extLst>
                <a:ext uri="{FF2B5EF4-FFF2-40B4-BE49-F238E27FC236}">
                  <a16:creationId xmlns:a16="http://schemas.microsoft.com/office/drawing/2014/main" id="{00000000-0008-0000-0200-0000C900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15534720" y="30327840"/>
              <a:ext cx="2622240" cy="78732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202" name="Imagen 75">
              <a:extLst>
                <a:ext uri="{FF2B5EF4-FFF2-40B4-BE49-F238E27FC236}">
                  <a16:creationId xmlns:a16="http://schemas.microsoft.com/office/drawing/2014/main" id="{00000000-0008-0000-0200-0000CA00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15534720" y="32522760"/>
              <a:ext cx="2622240" cy="78408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203" name="Imagen 76">
              <a:extLst>
                <a:ext uri="{FF2B5EF4-FFF2-40B4-BE49-F238E27FC236}">
                  <a16:creationId xmlns:a16="http://schemas.microsoft.com/office/drawing/2014/main" id="{00000000-0008-0000-0200-0000CB00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10453680" y="35044560"/>
              <a:ext cx="2605680" cy="78696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204" name="Imagen 77">
              <a:extLst>
                <a:ext uri="{FF2B5EF4-FFF2-40B4-BE49-F238E27FC236}">
                  <a16:creationId xmlns:a16="http://schemas.microsoft.com/office/drawing/2014/main" id="{00000000-0008-0000-0200-0000CC00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15534720" y="35044560"/>
              <a:ext cx="2622240" cy="786960"/>
            </a:xfrm>
            <a:prstGeom prst="rect">
              <a:avLst/>
            </a:prstGeom>
            <a:ln w="0">
              <a:noFill/>
            </a:ln>
          </xdr:spPr>
        </xdr:pic>
      </xdr:grpSp>
      <xdr:grpSp>
        <xdr:nvGrpSpPr>
          <xdr:cNvPr id="205" name="Grupo 65">
            <a:extLst>
              <a:ext uri="{FF2B5EF4-FFF2-40B4-BE49-F238E27FC236}">
                <a16:creationId xmlns:a16="http://schemas.microsoft.com/office/drawing/2014/main" id="{00000000-0008-0000-0200-0000CD000000}"/>
              </a:ext>
            </a:extLst>
          </xdr:cNvPr>
          <xdr:cNvGrpSpPr/>
        </xdr:nvGrpSpPr>
        <xdr:grpSpPr>
          <a:xfrm>
            <a:off x="10453680" y="37729440"/>
            <a:ext cx="7703280" cy="5504040"/>
            <a:chOff x="10453680" y="37729440"/>
            <a:chExt cx="7703280" cy="5504040"/>
          </a:xfrm>
        </xdr:grpSpPr>
        <xdr:pic>
          <xdr:nvPicPr>
            <xdr:cNvPr id="206" name="Imagen 66">
              <a:extLst>
                <a:ext uri="{FF2B5EF4-FFF2-40B4-BE49-F238E27FC236}">
                  <a16:creationId xmlns:a16="http://schemas.microsoft.com/office/drawing/2014/main" id="{00000000-0008-0000-0200-0000CE00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10453680" y="37729440"/>
              <a:ext cx="2605680" cy="78732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207" name="Imagen 67">
              <a:extLst>
                <a:ext uri="{FF2B5EF4-FFF2-40B4-BE49-F238E27FC236}">
                  <a16:creationId xmlns:a16="http://schemas.microsoft.com/office/drawing/2014/main" id="{00000000-0008-0000-0200-0000CF00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10453680" y="39924360"/>
              <a:ext cx="2605680" cy="78408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208" name="Imagen 68">
              <a:extLst>
                <a:ext uri="{FF2B5EF4-FFF2-40B4-BE49-F238E27FC236}">
                  <a16:creationId xmlns:a16="http://schemas.microsoft.com/office/drawing/2014/main" id="{00000000-0008-0000-0200-0000D000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15534720" y="37729440"/>
              <a:ext cx="2622240" cy="78732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209" name="Imagen 69">
              <a:extLst>
                <a:ext uri="{FF2B5EF4-FFF2-40B4-BE49-F238E27FC236}">
                  <a16:creationId xmlns:a16="http://schemas.microsoft.com/office/drawing/2014/main" id="{00000000-0008-0000-0200-0000D100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15534720" y="39924360"/>
              <a:ext cx="2622240" cy="78408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210" name="Imagen 70">
              <a:extLst>
                <a:ext uri="{FF2B5EF4-FFF2-40B4-BE49-F238E27FC236}">
                  <a16:creationId xmlns:a16="http://schemas.microsoft.com/office/drawing/2014/main" id="{00000000-0008-0000-0200-0000D200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10453680" y="42446520"/>
              <a:ext cx="2605680" cy="78696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211" name="Imagen 71">
              <a:extLst>
                <a:ext uri="{FF2B5EF4-FFF2-40B4-BE49-F238E27FC236}">
                  <a16:creationId xmlns:a16="http://schemas.microsoft.com/office/drawing/2014/main" id="{00000000-0008-0000-0200-0000D300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15534720" y="42446520"/>
              <a:ext cx="2622240" cy="786960"/>
            </a:xfrm>
            <a:prstGeom prst="rect">
              <a:avLst/>
            </a:prstGeom>
            <a:ln w="0">
              <a:noFill/>
            </a:ln>
          </xdr:spPr>
        </xdr:pic>
      </xdr:grp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0</xdr:rowOff>
    </xdr:from>
    <xdr:to>
      <xdr:col>9</xdr:col>
      <xdr:colOff>646920</xdr:colOff>
      <xdr:row>4</xdr:row>
      <xdr:rowOff>27720</xdr:rowOff>
    </xdr:to>
    <xdr:pic>
      <xdr:nvPicPr>
        <xdr:cNvPr id="212" name="Imagen 1">
          <a:extLst>
            <a:ext uri="{FF2B5EF4-FFF2-40B4-BE49-F238E27FC236}">
              <a16:creationId xmlns:a16="http://schemas.microsoft.com/office/drawing/2014/main" id="{00000000-0008-0000-0300-0000D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1200" y="0"/>
          <a:ext cx="2086560" cy="78984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12</xdr:col>
      <xdr:colOff>152280</xdr:colOff>
      <xdr:row>0</xdr:row>
      <xdr:rowOff>181080</xdr:rowOff>
    </xdr:from>
    <xdr:to>
      <xdr:col>12</xdr:col>
      <xdr:colOff>1037520</xdr:colOff>
      <xdr:row>3</xdr:row>
      <xdr:rowOff>142200</xdr:rowOff>
    </xdr:to>
    <xdr:sp macro="" textlink="">
      <xdr:nvSpPr>
        <xdr:cNvPr id="213" name="Flecha: hacia la izquierd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D5000000}"/>
            </a:ext>
          </a:extLst>
        </xdr:cNvPr>
        <xdr:cNvSpPr/>
      </xdr:nvSpPr>
      <xdr:spPr>
        <a:xfrm>
          <a:off x="6031080" y="181080"/>
          <a:ext cx="885240" cy="532800"/>
        </a:xfrm>
        <a:prstGeom prst="leftArrow">
          <a:avLst>
            <a:gd name="adj1" fmla="val 50000"/>
            <a:gd name="adj2" fmla="val 50000"/>
          </a:avLst>
        </a:prstGeom>
        <a:solidFill>
          <a:srgbClr val="4472C4"/>
        </a:solidFill>
        <a:ln w="12700">
          <a:solidFill>
            <a:srgbClr val="325490"/>
          </a:solidFill>
          <a:miter/>
        </a:ln>
        <a:scene3d>
          <a:camera prst="orthographicFront"/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vertOverflow="clip" horzOverflow="clip" lIns="90000" tIns="45000" rIns="90000" bIns="45000" anchor="ctr">
          <a:noAutofit/>
        </a:bodyPr>
        <a:lstStyle/>
        <a:p>
          <a:pPr>
            <a:lnSpc>
              <a:spcPct val="100000"/>
            </a:lnSpc>
          </a:pPr>
          <a:r>
            <a:rPr lang="es-AR" sz="1100" b="0" strike="noStrike" spc="-1">
              <a:solidFill>
                <a:schemeClr val="lt1"/>
              </a:solidFill>
              <a:latin typeface="Calibri"/>
            </a:rPr>
            <a:t>VOLVER</a:t>
          </a:r>
          <a:endParaRPr lang="es-AR" sz="1100" b="0" strike="noStrike" spc="-1">
            <a:latin typeface="Times New Roman"/>
          </a:endParaRPr>
        </a:p>
      </xdr:txBody>
    </xdr:sp>
    <xdr:clientData/>
  </xdr:twoCellAnchor>
  <xdr:twoCellAnchor editAs="absolute">
    <xdr:from>
      <xdr:col>1</xdr:col>
      <xdr:colOff>0</xdr:colOff>
      <xdr:row>9</xdr:row>
      <xdr:rowOff>187560</xdr:rowOff>
    </xdr:from>
    <xdr:to>
      <xdr:col>23</xdr:col>
      <xdr:colOff>4500</xdr:colOff>
      <xdr:row>68</xdr:row>
      <xdr:rowOff>154800</xdr:rowOff>
    </xdr:to>
    <xdr:grpSp>
      <xdr:nvGrpSpPr>
        <xdr:cNvPr id="214" name="Grupo 32">
          <a:extLst>
            <a:ext uri="{FF2B5EF4-FFF2-40B4-BE49-F238E27FC236}">
              <a16:creationId xmlns:a16="http://schemas.microsoft.com/office/drawing/2014/main" id="{00000000-0008-0000-0300-0000D6000000}"/>
            </a:ext>
          </a:extLst>
        </xdr:cNvPr>
        <xdr:cNvGrpSpPr/>
      </xdr:nvGrpSpPr>
      <xdr:grpSpPr>
        <a:xfrm>
          <a:off x="228600" y="1749660"/>
          <a:ext cx="14615850" cy="11149590"/>
          <a:chOff x="241200" y="1749600"/>
          <a:chExt cx="15440760" cy="11149560"/>
        </a:xfrm>
      </xdr:grpSpPr>
      <xdr:grpSp>
        <xdr:nvGrpSpPr>
          <xdr:cNvPr id="215" name="Grupo 33">
            <a:extLst>
              <a:ext uri="{FF2B5EF4-FFF2-40B4-BE49-F238E27FC236}">
                <a16:creationId xmlns:a16="http://schemas.microsoft.com/office/drawing/2014/main" id="{00000000-0008-0000-0300-0000D7000000}"/>
              </a:ext>
            </a:extLst>
          </xdr:cNvPr>
          <xdr:cNvGrpSpPr/>
        </xdr:nvGrpSpPr>
        <xdr:grpSpPr>
          <a:xfrm>
            <a:off x="241200" y="1749600"/>
            <a:ext cx="6721200" cy="4754880"/>
            <a:chOff x="241200" y="1749600"/>
            <a:chExt cx="6721200" cy="4754880"/>
          </a:xfrm>
        </xdr:grpSpPr>
        <xdr:pic>
          <xdr:nvPicPr>
            <xdr:cNvPr id="216" name="Imagen 55">
              <a:extLst>
                <a:ext uri="{FF2B5EF4-FFF2-40B4-BE49-F238E27FC236}">
                  <a16:creationId xmlns:a16="http://schemas.microsoft.com/office/drawing/2014/main" id="{00000000-0008-0000-0300-0000D800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241200" y="1749600"/>
              <a:ext cx="2273400" cy="68004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217" name="Imagen 56">
              <a:extLst>
                <a:ext uri="{FF2B5EF4-FFF2-40B4-BE49-F238E27FC236}">
                  <a16:creationId xmlns:a16="http://schemas.microsoft.com/office/drawing/2014/main" id="{00000000-0008-0000-0300-0000D900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241200" y="3645720"/>
              <a:ext cx="2273400" cy="67752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218" name="Imagen 57">
              <a:extLst>
                <a:ext uri="{FF2B5EF4-FFF2-40B4-BE49-F238E27FC236}">
                  <a16:creationId xmlns:a16="http://schemas.microsoft.com/office/drawing/2014/main" id="{00000000-0008-0000-0300-0000DA00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4674600" y="1749600"/>
              <a:ext cx="2287800" cy="68004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219" name="Imagen 58">
              <a:extLst>
                <a:ext uri="{FF2B5EF4-FFF2-40B4-BE49-F238E27FC236}">
                  <a16:creationId xmlns:a16="http://schemas.microsoft.com/office/drawing/2014/main" id="{00000000-0008-0000-0300-0000DB00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4674600" y="3645720"/>
              <a:ext cx="2287800" cy="67752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220" name="Imagen 59">
              <a:extLst>
                <a:ext uri="{FF2B5EF4-FFF2-40B4-BE49-F238E27FC236}">
                  <a16:creationId xmlns:a16="http://schemas.microsoft.com/office/drawing/2014/main" id="{00000000-0008-0000-0300-0000DC00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241200" y="5824800"/>
              <a:ext cx="2273400" cy="67968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221" name="Imagen 60">
              <a:extLst>
                <a:ext uri="{FF2B5EF4-FFF2-40B4-BE49-F238E27FC236}">
                  <a16:creationId xmlns:a16="http://schemas.microsoft.com/office/drawing/2014/main" id="{00000000-0008-0000-0300-0000DD00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4674600" y="5824800"/>
              <a:ext cx="2287800" cy="679680"/>
            </a:xfrm>
            <a:prstGeom prst="rect">
              <a:avLst/>
            </a:prstGeom>
            <a:ln w="0">
              <a:noFill/>
            </a:ln>
          </xdr:spPr>
        </xdr:pic>
      </xdr:grpSp>
      <xdr:grpSp>
        <xdr:nvGrpSpPr>
          <xdr:cNvPr id="222" name="Grupo 34">
            <a:extLst>
              <a:ext uri="{FF2B5EF4-FFF2-40B4-BE49-F238E27FC236}">
                <a16:creationId xmlns:a16="http://schemas.microsoft.com/office/drawing/2014/main" id="{00000000-0008-0000-0300-0000DE000000}"/>
              </a:ext>
            </a:extLst>
          </xdr:cNvPr>
          <xdr:cNvGrpSpPr/>
        </xdr:nvGrpSpPr>
        <xdr:grpSpPr>
          <a:xfrm>
            <a:off x="241200" y="8144280"/>
            <a:ext cx="6721200" cy="4754880"/>
            <a:chOff x="241200" y="8144280"/>
            <a:chExt cx="6721200" cy="4754880"/>
          </a:xfrm>
        </xdr:grpSpPr>
        <xdr:pic>
          <xdr:nvPicPr>
            <xdr:cNvPr id="223" name="Imagen 49">
              <a:extLst>
                <a:ext uri="{FF2B5EF4-FFF2-40B4-BE49-F238E27FC236}">
                  <a16:creationId xmlns:a16="http://schemas.microsoft.com/office/drawing/2014/main" id="{00000000-0008-0000-0300-0000DF00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241200" y="8144280"/>
              <a:ext cx="2273400" cy="68004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224" name="Imagen 50">
              <a:extLst>
                <a:ext uri="{FF2B5EF4-FFF2-40B4-BE49-F238E27FC236}">
                  <a16:creationId xmlns:a16="http://schemas.microsoft.com/office/drawing/2014/main" id="{00000000-0008-0000-0300-0000E000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241200" y="10040760"/>
              <a:ext cx="2273400" cy="67752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225" name="Imagen 51">
              <a:extLst>
                <a:ext uri="{FF2B5EF4-FFF2-40B4-BE49-F238E27FC236}">
                  <a16:creationId xmlns:a16="http://schemas.microsoft.com/office/drawing/2014/main" id="{00000000-0008-0000-0300-0000E100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4674600" y="8144280"/>
              <a:ext cx="2287800" cy="68004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226" name="Imagen 52">
              <a:extLst>
                <a:ext uri="{FF2B5EF4-FFF2-40B4-BE49-F238E27FC236}">
                  <a16:creationId xmlns:a16="http://schemas.microsoft.com/office/drawing/2014/main" id="{00000000-0008-0000-0300-0000E200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4674600" y="10040760"/>
              <a:ext cx="2287800" cy="67752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227" name="Imagen 53">
              <a:extLst>
                <a:ext uri="{FF2B5EF4-FFF2-40B4-BE49-F238E27FC236}">
                  <a16:creationId xmlns:a16="http://schemas.microsoft.com/office/drawing/2014/main" id="{00000000-0008-0000-0300-0000E300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241200" y="12219480"/>
              <a:ext cx="2273400" cy="67968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228" name="Imagen 54">
              <a:extLst>
                <a:ext uri="{FF2B5EF4-FFF2-40B4-BE49-F238E27FC236}">
                  <a16:creationId xmlns:a16="http://schemas.microsoft.com/office/drawing/2014/main" id="{00000000-0008-0000-0300-0000E400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4674600" y="12219480"/>
              <a:ext cx="2287800" cy="679680"/>
            </a:xfrm>
            <a:prstGeom prst="rect">
              <a:avLst/>
            </a:prstGeom>
            <a:ln w="0">
              <a:noFill/>
            </a:ln>
          </xdr:spPr>
        </xdr:pic>
      </xdr:grpSp>
      <xdr:grpSp>
        <xdr:nvGrpSpPr>
          <xdr:cNvPr id="229" name="Grupo 35">
            <a:extLst>
              <a:ext uri="{FF2B5EF4-FFF2-40B4-BE49-F238E27FC236}">
                <a16:creationId xmlns:a16="http://schemas.microsoft.com/office/drawing/2014/main" id="{00000000-0008-0000-0300-0000E5000000}"/>
              </a:ext>
            </a:extLst>
          </xdr:cNvPr>
          <xdr:cNvGrpSpPr/>
        </xdr:nvGrpSpPr>
        <xdr:grpSpPr>
          <a:xfrm>
            <a:off x="8960760" y="1749600"/>
            <a:ext cx="6721200" cy="4754880"/>
            <a:chOff x="8960760" y="1749600"/>
            <a:chExt cx="6721200" cy="4754880"/>
          </a:xfrm>
        </xdr:grpSpPr>
        <xdr:pic>
          <xdr:nvPicPr>
            <xdr:cNvPr id="230" name="Imagen 43">
              <a:extLst>
                <a:ext uri="{FF2B5EF4-FFF2-40B4-BE49-F238E27FC236}">
                  <a16:creationId xmlns:a16="http://schemas.microsoft.com/office/drawing/2014/main" id="{00000000-0008-0000-0300-0000E600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8960760" y="1749600"/>
              <a:ext cx="2273400" cy="68004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231" name="Imagen 44">
              <a:extLst>
                <a:ext uri="{FF2B5EF4-FFF2-40B4-BE49-F238E27FC236}">
                  <a16:creationId xmlns:a16="http://schemas.microsoft.com/office/drawing/2014/main" id="{00000000-0008-0000-0300-0000E700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8960760" y="3645720"/>
              <a:ext cx="2273400" cy="67752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232" name="Imagen 45">
              <a:extLst>
                <a:ext uri="{FF2B5EF4-FFF2-40B4-BE49-F238E27FC236}">
                  <a16:creationId xmlns:a16="http://schemas.microsoft.com/office/drawing/2014/main" id="{00000000-0008-0000-0300-0000E800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13394160" y="1749600"/>
              <a:ext cx="2287800" cy="68004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233" name="Imagen 46">
              <a:extLst>
                <a:ext uri="{FF2B5EF4-FFF2-40B4-BE49-F238E27FC236}">
                  <a16:creationId xmlns:a16="http://schemas.microsoft.com/office/drawing/2014/main" id="{00000000-0008-0000-0300-0000E900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13394160" y="3645720"/>
              <a:ext cx="2287800" cy="67752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234" name="Imagen 47">
              <a:extLst>
                <a:ext uri="{FF2B5EF4-FFF2-40B4-BE49-F238E27FC236}">
                  <a16:creationId xmlns:a16="http://schemas.microsoft.com/office/drawing/2014/main" id="{00000000-0008-0000-0300-0000EA00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8960760" y="5824800"/>
              <a:ext cx="2273400" cy="67968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235" name="Imagen 48">
              <a:extLst>
                <a:ext uri="{FF2B5EF4-FFF2-40B4-BE49-F238E27FC236}">
                  <a16:creationId xmlns:a16="http://schemas.microsoft.com/office/drawing/2014/main" id="{00000000-0008-0000-0300-0000EB00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13394160" y="5824800"/>
              <a:ext cx="2287800" cy="679680"/>
            </a:xfrm>
            <a:prstGeom prst="rect">
              <a:avLst/>
            </a:prstGeom>
            <a:ln w="0">
              <a:noFill/>
            </a:ln>
          </xdr:spPr>
        </xdr:pic>
      </xdr:grpSp>
      <xdr:grpSp>
        <xdr:nvGrpSpPr>
          <xdr:cNvPr id="236" name="Grupo 36">
            <a:extLst>
              <a:ext uri="{FF2B5EF4-FFF2-40B4-BE49-F238E27FC236}">
                <a16:creationId xmlns:a16="http://schemas.microsoft.com/office/drawing/2014/main" id="{00000000-0008-0000-0300-0000EC000000}"/>
              </a:ext>
            </a:extLst>
          </xdr:cNvPr>
          <xdr:cNvGrpSpPr/>
        </xdr:nvGrpSpPr>
        <xdr:grpSpPr>
          <a:xfrm>
            <a:off x="8960760" y="8144280"/>
            <a:ext cx="6721200" cy="4754880"/>
            <a:chOff x="8960760" y="8144280"/>
            <a:chExt cx="6721200" cy="4754880"/>
          </a:xfrm>
        </xdr:grpSpPr>
        <xdr:pic>
          <xdr:nvPicPr>
            <xdr:cNvPr id="237" name="Imagen 37">
              <a:extLst>
                <a:ext uri="{FF2B5EF4-FFF2-40B4-BE49-F238E27FC236}">
                  <a16:creationId xmlns:a16="http://schemas.microsoft.com/office/drawing/2014/main" id="{00000000-0008-0000-0300-0000ED00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8960760" y="8144280"/>
              <a:ext cx="2273400" cy="68004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238" name="Imagen 38">
              <a:extLst>
                <a:ext uri="{FF2B5EF4-FFF2-40B4-BE49-F238E27FC236}">
                  <a16:creationId xmlns:a16="http://schemas.microsoft.com/office/drawing/2014/main" id="{00000000-0008-0000-0300-0000EE00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8960760" y="10040760"/>
              <a:ext cx="2273400" cy="67752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239" name="Imagen 39">
              <a:extLst>
                <a:ext uri="{FF2B5EF4-FFF2-40B4-BE49-F238E27FC236}">
                  <a16:creationId xmlns:a16="http://schemas.microsoft.com/office/drawing/2014/main" id="{00000000-0008-0000-0300-0000EF00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13394160" y="8144280"/>
              <a:ext cx="2287800" cy="68004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240" name="Imagen 40">
              <a:extLst>
                <a:ext uri="{FF2B5EF4-FFF2-40B4-BE49-F238E27FC236}">
                  <a16:creationId xmlns:a16="http://schemas.microsoft.com/office/drawing/2014/main" id="{00000000-0008-0000-0300-0000F000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13394160" y="10040760"/>
              <a:ext cx="2287800" cy="67752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241" name="Imagen 41">
              <a:extLst>
                <a:ext uri="{FF2B5EF4-FFF2-40B4-BE49-F238E27FC236}">
                  <a16:creationId xmlns:a16="http://schemas.microsoft.com/office/drawing/2014/main" id="{00000000-0008-0000-0300-0000F100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8960760" y="12219480"/>
              <a:ext cx="2273400" cy="67968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242" name="Imagen 42">
              <a:extLst>
                <a:ext uri="{FF2B5EF4-FFF2-40B4-BE49-F238E27FC236}">
                  <a16:creationId xmlns:a16="http://schemas.microsoft.com/office/drawing/2014/main" id="{00000000-0008-0000-0300-0000F200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13394160" y="12219480"/>
              <a:ext cx="2287800" cy="679680"/>
            </a:xfrm>
            <a:prstGeom prst="rect">
              <a:avLst/>
            </a:prstGeom>
            <a:ln w="0">
              <a:noFill/>
            </a:ln>
          </xdr:spPr>
        </xdr:pic>
      </xdr:grpSp>
    </xdr:grpSp>
    <xdr:clientData/>
  </xdr:twoCellAnchor>
  <xdr:twoCellAnchor editAs="absolute">
    <xdr:from>
      <xdr:col>1</xdr:col>
      <xdr:colOff>0</xdr:colOff>
      <xdr:row>74</xdr:row>
      <xdr:rowOff>142920</xdr:rowOff>
    </xdr:from>
    <xdr:to>
      <xdr:col>23</xdr:col>
      <xdr:colOff>4500</xdr:colOff>
      <xdr:row>131</xdr:row>
      <xdr:rowOff>86400</xdr:rowOff>
    </xdr:to>
    <xdr:grpSp>
      <xdr:nvGrpSpPr>
        <xdr:cNvPr id="243" name="Grupo 61">
          <a:extLst>
            <a:ext uri="{FF2B5EF4-FFF2-40B4-BE49-F238E27FC236}">
              <a16:creationId xmlns:a16="http://schemas.microsoft.com/office/drawing/2014/main" id="{00000000-0008-0000-0300-0000F3000000}"/>
            </a:ext>
          </a:extLst>
        </xdr:cNvPr>
        <xdr:cNvGrpSpPr/>
      </xdr:nvGrpSpPr>
      <xdr:grpSpPr>
        <a:xfrm>
          <a:off x="228600" y="14087520"/>
          <a:ext cx="14615850" cy="10811505"/>
          <a:chOff x="241200" y="14087520"/>
          <a:chExt cx="15440760" cy="10811520"/>
        </a:xfrm>
      </xdr:grpSpPr>
      <xdr:grpSp>
        <xdr:nvGrpSpPr>
          <xdr:cNvPr id="244" name="Grupo 62">
            <a:extLst>
              <a:ext uri="{FF2B5EF4-FFF2-40B4-BE49-F238E27FC236}">
                <a16:creationId xmlns:a16="http://schemas.microsoft.com/office/drawing/2014/main" id="{00000000-0008-0000-0300-0000F4000000}"/>
              </a:ext>
            </a:extLst>
          </xdr:cNvPr>
          <xdr:cNvGrpSpPr/>
        </xdr:nvGrpSpPr>
        <xdr:grpSpPr>
          <a:xfrm>
            <a:off x="241200" y="14087520"/>
            <a:ext cx="6721200" cy="4610880"/>
            <a:chOff x="241200" y="14087520"/>
            <a:chExt cx="6721200" cy="4610880"/>
          </a:xfrm>
        </xdr:grpSpPr>
        <xdr:pic>
          <xdr:nvPicPr>
            <xdr:cNvPr id="245" name="Imagen 84">
              <a:extLst>
                <a:ext uri="{FF2B5EF4-FFF2-40B4-BE49-F238E27FC236}">
                  <a16:creationId xmlns:a16="http://schemas.microsoft.com/office/drawing/2014/main" id="{00000000-0008-0000-0300-0000F500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241200" y="14087520"/>
              <a:ext cx="2273400" cy="65952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246" name="Imagen 85">
              <a:extLst>
                <a:ext uri="{FF2B5EF4-FFF2-40B4-BE49-F238E27FC236}">
                  <a16:creationId xmlns:a16="http://schemas.microsoft.com/office/drawing/2014/main" id="{00000000-0008-0000-0300-0000F600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241200" y="15926400"/>
              <a:ext cx="2273400" cy="65700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247" name="Imagen 86">
              <a:extLst>
                <a:ext uri="{FF2B5EF4-FFF2-40B4-BE49-F238E27FC236}">
                  <a16:creationId xmlns:a16="http://schemas.microsoft.com/office/drawing/2014/main" id="{00000000-0008-0000-0300-0000F700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4674600" y="14087520"/>
              <a:ext cx="2287800" cy="65952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248" name="Imagen 87">
              <a:extLst>
                <a:ext uri="{FF2B5EF4-FFF2-40B4-BE49-F238E27FC236}">
                  <a16:creationId xmlns:a16="http://schemas.microsoft.com/office/drawing/2014/main" id="{00000000-0008-0000-0300-0000F800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4674600" y="15926400"/>
              <a:ext cx="2287800" cy="65700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249" name="Imagen 88">
              <a:extLst>
                <a:ext uri="{FF2B5EF4-FFF2-40B4-BE49-F238E27FC236}">
                  <a16:creationId xmlns:a16="http://schemas.microsoft.com/office/drawing/2014/main" id="{00000000-0008-0000-0300-0000F900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241200" y="18039240"/>
              <a:ext cx="2273400" cy="65916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250" name="Imagen 89">
              <a:extLst>
                <a:ext uri="{FF2B5EF4-FFF2-40B4-BE49-F238E27FC236}">
                  <a16:creationId xmlns:a16="http://schemas.microsoft.com/office/drawing/2014/main" id="{00000000-0008-0000-0300-0000FA00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4674600" y="18039240"/>
              <a:ext cx="2287800" cy="659160"/>
            </a:xfrm>
            <a:prstGeom prst="rect">
              <a:avLst/>
            </a:prstGeom>
            <a:ln w="0">
              <a:noFill/>
            </a:ln>
          </xdr:spPr>
        </xdr:pic>
      </xdr:grpSp>
      <xdr:grpSp>
        <xdr:nvGrpSpPr>
          <xdr:cNvPr id="251" name="Grupo 63">
            <a:extLst>
              <a:ext uri="{FF2B5EF4-FFF2-40B4-BE49-F238E27FC236}">
                <a16:creationId xmlns:a16="http://schemas.microsoft.com/office/drawing/2014/main" id="{00000000-0008-0000-0300-0000FB000000}"/>
              </a:ext>
            </a:extLst>
          </xdr:cNvPr>
          <xdr:cNvGrpSpPr/>
        </xdr:nvGrpSpPr>
        <xdr:grpSpPr>
          <a:xfrm>
            <a:off x="241200" y="20288520"/>
            <a:ext cx="6721200" cy="4610520"/>
            <a:chOff x="241200" y="20288520"/>
            <a:chExt cx="6721200" cy="4610520"/>
          </a:xfrm>
        </xdr:grpSpPr>
        <xdr:pic>
          <xdr:nvPicPr>
            <xdr:cNvPr id="252" name="Imagen 78">
              <a:extLst>
                <a:ext uri="{FF2B5EF4-FFF2-40B4-BE49-F238E27FC236}">
                  <a16:creationId xmlns:a16="http://schemas.microsoft.com/office/drawing/2014/main" id="{00000000-0008-0000-0300-0000FC00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241200" y="20288520"/>
              <a:ext cx="2273400" cy="65952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253" name="Imagen 79">
              <a:extLst>
                <a:ext uri="{FF2B5EF4-FFF2-40B4-BE49-F238E27FC236}">
                  <a16:creationId xmlns:a16="http://schemas.microsoft.com/office/drawing/2014/main" id="{00000000-0008-0000-0300-0000FD00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241200" y="22127040"/>
              <a:ext cx="2273400" cy="65700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254" name="Imagen 80">
              <a:extLst>
                <a:ext uri="{FF2B5EF4-FFF2-40B4-BE49-F238E27FC236}">
                  <a16:creationId xmlns:a16="http://schemas.microsoft.com/office/drawing/2014/main" id="{00000000-0008-0000-0300-0000FE00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4674600" y="20288520"/>
              <a:ext cx="2287800" cy="65952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255" name="Imagen 81">
              <a:extLst>
                <a:ext uri="{FF2B5EF4-FFF2-40B4-BE49-F238E27FC236}">
                  <a16:creationId xmlns:a16="http://schemas.microsoft.com/office/drawing/2014/main" id="{00000000-0008-0000-0300-0000FF00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4674600" y="22127040"/>
              <a:ext cx="2287800" cy="65700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256" name="Imagen 82">
              <a:extLst>
                <a:ext uri="{FF2B5EF4-FFF2-40B4-BE49-F238E27FC236}">
                  <a16:creationId xmlns:a16="http://schemas.microsoft.com/office/drawing/2014/main" id="{00000000-0008-0000-0300-00000001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241200" y="24239880"/>
              <a:ext cx="2273400" cy="65916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257" name="Imagen 83">
              <a:extLst>
                <a:ext uri="{FF2B5EF4-FFF2-40B4-BE49-F238E27FC236}">
                  <a16:creationId xmlns:a16="http://schemas.microsoft.com/office/drawing/2014/main" id="{00000000-0008-0000-0300-00000101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4674600" y="24239880"/>
              <a:ext cx="2287800" cy="659160"/>
            </a:xfrm>
            <a:prstGeom prst="rect">
              <a:avLst/>
            </a:prstGeom>
            <a:ln w="0">
              <a:noFill/>
            </a:ln>
          </xdr:spPr>
        </xdr:pic>
      </xdr:grpSp>
      <xdr:grpSp>
        <xdr:nvGrpSpPr>
          <xdr:cNvPr id="258" name="Grupo 64">
            <a:extLst>
              <a:ext uri="{FF2B5EF4-FFF2-40B4-BE49-F238E27FC236}">
                <a16:creationId xmlns:a16="http://schemas.microsoft.com/office/drawing/2014/main" id="{00000000-0008-0000-0300-000002010000}"/>
              </a:ext>
            </a:extLst>
          </xdr:cNvPr>
          <xdr:cNvGrpSpPr/>
        </xdr:nvGrpSpPr>
        <xdr:grpSpPr>
          <a:xfrm>
            <a:off x="8960760" y="14087520"/>
            <a:ext cx="6721200" cy="4610880"/>
            <a:chOff x="8960760" y="14087520"/>
            <a:chExt cx="6721200" cy="4610880"/>
          </a:xfrm>
        </xdr:grpSpPr>
        <xdr:pic>
          <xdr:nvPicPr>
            <xdr:cNvPr id="259" name="Imagen 72">
              <a:extLst>
                <a:ext uri="{FF2B5EF4-FFF2-40B4-BE49-F238E27FC236}">
                  <a16:creationId xmlns:a16="http://schemas.microsoft.com/office/drawing/2014/main" id="{00000000-0008-0000-0300-00000301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8960760" y="14087520"/>
              <a:ext cx="2273400" cy="65952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260" name="Imagen 73">
              <a:extLst>
                <a:ext uri="{FF2B5EF4-FFF2-40B4-BE49-F238E27FC236}">
                  <a16:creationId xmlns:a16="http://schemas.microsoft.com/office/drawing/2014/main" id="{00000000-0008-0000-0300-00000401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8960760" y="15926400"/>
              <a:ext cx="2273400" cy="65700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261" name="Imagen 74">
              <a:extLst>
                <a:ext uri="{FF2B5EF4-FFF2-40B4-BE49-F238E27FC236}">
                  <a16:creationId xmlns:a16="http://schemas.microsoft.com/office/drawing/2014/main" id="{00000000-0008-0000-0300-00000501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13394160" y="14087520"/>
              <a:ext cx="2287800" cy="65952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262" name="Imagen 75">
              <a:extLst>
                <a:ext uri="{FF2B5EF4-FFF2-40B4-BE49-F238E27FC236}">
                  <a16:creationId xmlns:a16="http://schemas.microsoft.com/office/drawing/2014/main" id="{00000000-0008-0000-0300-00000601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13394160" y="15926400"/>
              <a:ext cx="2287800" cy="65700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263" name="Imagen 76">
              <a:extLst>
                <a:ext uri="{FF2B5EF4-FFF2-40B4-BE49-F238E27FC236}">
                  <a16:creationId xmlns:a16="http://schemas.microsoft.com/office/drawing/2014/main" id="{00000000-0008-0000-0300-00000701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8960760" y="18039240"/>
              <a:ext cx="2273400" cy="65916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264" name="Imagen 77">
              <a:extLst>
                <a:ext uri="{FF2B5EF4-FFF2-40B4-BE49-F238E27FC236}">
                  <a16:creationId xmlns:a16="http://schemas.microsoft.com/office/drawing/2014/main" id="{00000000-0008-0000-0300-00000801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13394160" y="18039240"/>
              <a:ext cx="2287800" cy="659160"/>
            </a:xfrm>
            <a:prstGeom prst="rect">
              <a:avLst/>
            </a:prstGeom>
            <a:ln w="0">
              <a:noFill/>
            </a:ln>
          </xdr:spPr>
        </xdr:pic>
      </xdr:grpSp>
      <xdr:grpSp>
        <xdr:nvGrpSpPr>
          <xdr:cNvPr id="265" name="Grupo 65">
            <a:extLst>
              <a:ext uri="{FF2B5EF4-FFF2-40B4-BE49-F238E27FC236}">
                <a16:creationId xmlns:a16="http://schemas.microsoft.com/office/drawing/2014/main" id="{00000000-0008-0000-0300-000009010000}"/>
              </a:ext>
            </a:extLst>
          </xdr:cNvPr>
          <xdr:cNvGrpSpPr/>
        </xdr:nvGrpSpPr>
        <xdr:grpSpPr>
          <a:xfrm>
            <a:off x="8960760" y="20288520"/>
            <a:ext cx="6721200" cy="4610520"/>
            <a:chOff x="8960760" y="20288520"/>
            <a:chExt cx="6721200" cy="4610520"/>
          </a:xfrm>
        </xdr:grpSpPr>
        <xdr:pic>
          <xdr:nvPicPr>
            <xdr:cNvPr id="266" name="Imagen 66">
              <a:extLst>
                <a:ext uri="{FF2B5EF4-FFF2-40B4-BE49-F238E27FC236}">
                  <a16:creationId xmlns:a16="http://schemas.microsoft.com/office/drawing/2014/main" id="{00000000-0008-0000-0300-00000A01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8960760" y="20288520"/>
              <a:ext cx="2273400" cy="65952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267" name="Imagen 67">
              <a:extLst>
                <a:ext uri="{FF2B5EF4-FFF2-40B4-BE49-F238E27FC236}">
                  <a16:creationId xmlns:a16="http://schemas.microsoft.com/office/drawing/2014/main" id="{00000000-0008-0000-0300-00000B01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8960760" y="22127040"/>
              <a:ext cx="2273400" cy="65700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268" name="Imagen 68">
              <a:extLst>
                <a:ext uri="{FF2B5EF4-FFF2-40B4-BE49-F238E27FC236}">
                  <a16:creationId xmlns:a16="http://schemas.microsoft.com/office/drawing/2014/main" id="{00000000-0008-0000-0300-00000C01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13394160" y="20288520"/>
              <a:ext cx="2287800" cy="65952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269" name="Imagen 69">
              <a:extLst>
                <a:ext uri="{FF2B5EF4-FFF2-40B4-BE49-F238E27FC236}">
                  <a16:creationId xmlns:a16="http://schemas.microsoft.com/office/drawing/2014/main" id="{00000000-0008-0000-0300-00000D01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13394160" y="22127040"/>
              <a:ext cx="2287800" cy="65700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270" name="Imagen 70">
              <a:extLst>
                <a:ext uri="{FF2B5EF4-FFF2-40B4-BE49-F238E27FC236}">
                  <a16:creationId xmlns:a16="http://schemas.microsoft.com/office/drawing/2014/main" id="{00000000-0008-0000-0300-00000E01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8960760" y="24239880"/>
              <a:ext cx="2273400" cy="65916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271" name="Imagen 71">
              <a:extLst>
                <a:ext uri="{FF2B5EF4-FFF2-40B4-BE49-F238E27FC236}">
                  <a16:creationId xmlns:a16="http://schemas.microsoft.com/office/drawing/2014/main" id="{00000000-0008-0000-0300-00000F01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13394160" y="24239880"/>
              <a:ext cx="2287800" cy="659160"/>
            </a:xfrm>
            <a:prstGeom prst="rect">
              <a:avLst/>
            </a:prstGeom>
            <a:ln w="0">
              <a:noFill/>
            </a:ln>
          </xdr:spPr>
        </xdr:pic>
      </xdr:grp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56160</xdr:rowOff>
    </xdr:from>
    <xdr:to>
      <xdr:col>9</xdr:col>
      <xdr:colOff>19800</xdr:colOff>
      <xdr:row>3</xdr:row>
      <xdr:rowOff>178560</xdr:rowOff>
    </xdr:to>
    <xdr:pic>
      <xdr:nvPicPr>
        <xdr:cNvPr id="272" name="Imagen 2">
          <a:extLst>
            <a:ext uri="{FF2B5EF4-FFF2-40B4-BE49-F238E27FC236}">
              <a16:creationId xmlns:a16="http://schemas.microsoft.com/office/drawing/2014/main" id="{00000000-0008-0000-0400-000010010000}"/>
            </a:ext>
          </a:extLst>
        </xdr:cNvPr>
        <xdr:cNvPicPr/>
      </xdr:nvPicPr>
      <xdr:blipFill>
        <a:blip xmlns:r="http://schemas.openxmlformats.org/officeDocument/2006/relationships" r:embed="rId1"/>
        <a:srcRect t="16787" b="10961"/>
        <a:stretch/>
      </xdr:blipFill>
      <xdr:spPr>
        <a:xfrm>
          <a:off x="201240" y="56160"/>
          <a:ext cx="2798640" cy="69408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11</xdr:col>
      <xdr:colOff>76320</xdr:colOff>
      <xdr:row>0</xdr:row>
      <xdr:rowOff>152280</xdr:rowOff>
    </xdr:from>
    <xdr:to>
      <xdr:col>11</xdr:col>
      <xdr:colOff>894600</xdr:colOff>
      <xdr:row>3</xdr:row>
      <xdr:rowOff>94320</xdr:rowOff>
    </xdr:to>
    <xdr:sp macro="" textlink="">
      <xdr:nvSpPr>
        <xdr:cNvPr id="273" name="Flecha: hacia la izquierda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11010000}"/>
            </a:ext>
          </a:extLst>
        </xdr:cNvPr>
        <xdr:cNvSpPr/>
      </xdr:nvSpPr>
      <xdr:spPr>
        <a:xfrm>
          <a:off x="5191200" y="152280"/>
          <a:ext cx="818280" cy="513720"/>
        </a:xfrm>
        <a:prstGeom prst="leftArrow">
          <a:avLst>
            <a:gd name="adj1" fmla="val 50000"/>
            <a:gd name="adj2" fmla="val 50000"/>
          </a:avLst>
        </a:prstGeom>
        <a:solidFill>
          <a:srgbClr val="4472C4"/>
        </a:solidFill>
        <a:ln w="12700">
          <a:solidFill>
            <a:srgbClr val="325490"/>
          </a:solidFill>
          <a:miter/>
        </a:ln>
        <a:scene3d>
          <a:camera prst="orthographicFront"/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vertOverflow="clip" horzOverflow="clip" lIns="90000" tIns="45000" rIns="90000" bIns="45000" anchor="ctr">
          <a:noAutofit/>
        </a:bodyPr>
        <a:lstStyle/>
        <a:p>
          <a:pPr>
            <a:lnSpc>
              <a:spcPct val="100000"/>
            </a:lnSpc>
          </a:pPr>
          <a:r>
            <a:rPr lang="es-AR" sz="1100" b="0" strike="noStrike" spc="-1">
              <a:solidFill>
                <a:schemeClr val="lt1"/>
              </a:solidFill>
              <a:latin typeface="Calibri"/>
            </a:rPr>
            <a:t>VOLVER</a:t>
          </a:r>
          <a:endParaRPr lang="es-AR" sz="1100" b="0" strike="noStrike" spc="-1">
            <a:latin typeface="Times New Roman"/>
          </a:endParaRPr>
        </a:p>
      </xdr:txBody>
    </xdr:sp>
    <xdr:clientData/>
  </xdr:twoCellAnchor>
  <xdr:twoCellAnchor editAs="absolute">
    <xdr:from>
      <xdr:col>6</xdr:col>
      <xdr:colOff>152280</xdr:colOff>
      <xdr:row>7</xdr:row>
      <xdr:rowOff>122400</xdr:rowOff>
    </xdr:from>
    <xdr:to>
      <xdr:col>26</xdr:col>
      <xdr:colOff>151920</xdr:colOff>
      <xdr:row>75</xdr:row>
      <xdr:rowOff>45360</xdr:rowOff>
    </xdr:to>
    <xdr:grpSp>
      <xdr:nvGrpSpPr>
        <xdr:cNvPr id="274" name="Grupo 32">
          <a:extLst>
            <a:ext uri="{FF2B5EF4-FFF2-40B4-BE49-F238E27FC236}">
              <a16:creationId xmlns:a16="http://schemas.microsoft.com/office/drawing/2014/main" id="{00000000-0008-0000-0400-000012010000}"/>
            </a:ext>
          </a:extLst>
        </xdr:cNvPr>
        <xdr:cNvGrpSpPr/>
      </xdr:nvGrpSpPr>
      <xdr:grpSpPr>
        <a:xfrm>
          <a:off x="152280" y="1379700"/>
          <a:ext cx="16868415" cy="12562635"/>
          <a:chOff x="152280" y="1379880"/>
          <a:chExt cx="17827200" cy="12562560"/>
        </a:xfrm>
      </xdr:grpSpPr>
      <xdr:grpSp>
        <xdr:nvGrpSpPr>
          <xdr:cNvPr id="275" name="Grupo 33">
            <a:extLst>
              <a:ext uri="{FF2B5EF4-FFF2-40B4-BE49-F238E27FC236}">
                <a16:creationId xmlns:a16="http://schemas.microsoft.com/office/drawing/2014/main" id="{00000000-0008-0000-0400-000013010000}"/>
              </a:ext>
            </a:extLst>
          </xdr:cNvPr>
          <xdr:cNvGrpSpPr/>
        </xdr:nvGrpSpPr>
        <xdr:grpSpPr>
          <a:xfrm>
            <a:off x="152280" y="1379880"/>
            <a:ext cx="7760160" cy="5357880"/>
            <a:chOff x="152280" y="1379880"/>
            <a:chExt cx="7760160" cy="5357880"/>
          </a:xfrm>
        </xdr:grpSpPr>
        <xdr:pic>
          <xdr:nvPicPr>
            <xdr:cNvPr id="276" name="Imagen 55">
              <a:extLst>
                <a:ext uri="{FF2B5EF4-FFF2-40B4-BE49-F238E27FC236}">
                  <a16:creationId xmlns:a16="http://schemas.microsoft.com/office/drawing/2014/main" id="{00000000-0008-0000-0400-00001401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152280" y="1379880"/>
              <a:ext cx="2624760" cy="76644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277" name="Imagen 56">
              <a:extLst>
                <a:ext uri="{FF2B5EF4-FFF2-40B4-BE49-F238E27FC236}">
                  <a16:creationId xmlns:a16="http://schemas.microsoft.com/office/drawing/2014/main" id="{00000000-0008-0000-0400-00001501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152280" y="3516480"/>
              <a:ext cx="2624760" cy="76320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278" name="Imagen 57">
              <a:extLst>
                <a:ext uri="{FF2B5EF4-FFF2-40B4-BE49-F238E27FC236}">
                  <a16:creationId xmlns:a16="http://schemas.microsoft.com/office/drawing/2014/main" id="{00000000-0008-0000-0400-00001601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5270760" y="1379880"/>
              <a:ext cx="2641680" cy="76644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279" name="Imagen 58">
              <a:extLst>
                <a:ext uri="{FF2B5EF4-FFF2-40B4-BE49-F238E27FC236}">
                  <a16:creationId xmlns:a16="http://schemas.microsoft.com/office/drawing/2014/main" id="{00000000-0008-0000-0400-00001701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5270760" y="3516480"/>
              <a:ext cx="2641680" cy="76320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280" name="Imagen 59">
              <a:extLst>
                <a:ext uri="{FF2B5EF4-FFF2-40B4-BE49-F238E27FC236}">
                  <a16:creationId xmlns:a16="http://schemas.microsoft.com/office/drawing/2014/main" id="{00000000-0008-0000-0400-00001801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152280" y="5971680"/>
              <a:ext cx="2624760" cy="76608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281" name="Imagen 60">
              <a:extLst>
                <a:ext uri="{FF2B5EF4-FFF2-40B4-BE49-F238E27FC236}">
                  <a16:creationId xmlns:a16="http://schemas.microsoft.com/office/drawing/2014/main" id="{00000000-0008-0000-0400-00001901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5270760" y="5971680"/>
              <a:ext cx="2641680" cy="766080"/>
            </a:xfrm>
            <a:prstGeom prst="rect">
              <a:avLst/>
            </a:prstGeom>
            <a:ln w="0">
              <a:noFill/>
            </a:ln>
          </xdr:spPr>
        </xdr:pic>
      </xdr:grpSp>
      <xdr:grpSp>
        <xdr:nvGrpSpPr>
          <xdr:cNvPr id="282" name="Grupo 34">
            <a:extLst>
              <a:ext uri="{FF2B5EF4-FFF2-40B4-BE49-F238E27FC236}">
                <a16:creationId xmlns:a16="http://schemas.microsoft.com/office/drawing/2014/main" id="{00000000-0008-0000-0400-00001A010000}"/>
              </a:ext>
            </a:extLst>
          </xdr:cNvPr>
          <xdr:cNvGrpSpPr/>
        </xdr:nvGrpSpPr>
        <xdr:grpSpPr>
          <a:xfrm>
            <a:off x="152280" y="8584920"/>
            <a:ext cx="7760160" cy="5357520"/>
            <a:chOff x="152280" y="8584920"/>
            <a:chExt cx="7760160" cy="5357520"/>
          </a:xfrm>
        </xdr:grpSpPr>
        <xdr:pic>
          <xdr:nvPicPr>
            <xdr:cNvPr id="283" name="Imagen 49">
              <a:extLst>
                <a:ext uri="{FF2B5EF4-FFF2-40B4-BE49-F238E27FC236}">
                  <a16:creationId xmlns:a16="http://schemas.microsoft.com/office/drawing/2014/main" id="{00000000-0008-0000-0400-00001B01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152280" y="8584920"/>
              <a:ext cx="2624760" cy="76644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284" name="Imagen 50">
              <a:extLst>
                <a:ext uri="{FF2B5EF4-FFF2-40B4-BE49-F238E27FC236}">
                  <a16:creationId xmlns:a16="http://schemas.microsoft.com/office/drawing/2014/main" id="{00000000-0008-0000-0400-00001C01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152280" y="10721520"/>
              <a:ext cx="2624760" cy="76320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285" name="Imagen 51">
              <a:extLst>
                <a:ext uri="{FF2B5EF4-FFF2-40B4-BE49-F238E27FC236}">
                  <a16:creationId xmlns:a16="http://schemas.microsoft.com/office/drawing/2014/main" id="{00000000-0008-0000-0400-00001D01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5270760" y="8584920"/>
              <a:ext cx="2641680" cy="76644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286" name="Imagen 52">
              <a:extLst>
                <a:ext uri="{FF2B5EF4-FFF2-40B4-BE49-F238E27FC236}">
                  <a16:creationId xmlns:a16="http://schemas.microsoft.com/office/drawing/2014/main" id="{00000000-0008-0000-0400-00001E01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5270760" y="10721520"/>
              <a:ext cx="2641680" cy="76320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287" name="Imagen 53">
              <a:extLst>
                <a:ext uri="{FF2B5EF4-FFF2-40B4-BE49-F238E27FC236}">
                  <a16:creationId xmlns:a16="http://schemas.microsoft.com/office/drawing/2014/main" id="{00000000-0008-0000-0400-00001F01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152280" y="13176360"/>
              <a:ext cx="2624760" cy="76608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288" name="Imagen 54">
              <a:extLst>
                <a:ext uri="{FF2B5EF4-FFF2-40B4-BE49-F238E27FC236}">
                  <a16:creationId xmlns:a16="http://schemas.microsoft.com/office/drawing/2014/main" id="{00000000-0008-0000-0400-00002001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5270760" y="13176360"/>
              <a:ext cx="2641680" cy="766080"/>
            </a:xfrm>
            <a:prstGeom prst="rect">
              <a:avLst/>
            </a:prstGeom>
            <a:ln w="0">
              <a:noFill/>
            </a:ln>
          </xdr:spPr>
        </xdr:pic>
      </xdr:grpSp>
      <xdr:grpSp>
        <xdr:nvGrpSpPr>
          <xdr:cNvPr id="289" name="Grupo 35">
            <a:extLst>
              <a:ext uri="{FF2B5EF4-FFF2-40B4-BE49-F238E27FC236}">
                <a16:creationId xmlns:a16="http://schemas.microsoft.com/office/drawing/2014/main" id="{00000000-0008-0000-0400-000021010000}"/>
              </a:ext>
            </a:extLst>
          </xdr:cNvPr>
          <xdr:cNvGrpSpPr/>
        </xdr:nvGrpSpPr>
        <xdr:grpSpPr>
          <a:xfrm>
            <a:off x="10219320" y="1379880"/>
            <a:ext cx="7760160" cy="5357880"/>
            <a:chOff x="10219320" y="1379880"/>
            <a:chExt cx="7760160" cy="5357880"/>
          </a:xfrm>
        </xdr:grpSpPr>
        <xdr:pic>
          <xdr:nvPicPr>
            <xdr:cNvPr id="290" name="Imagen 43">
              <a:extLst>
                <a:ext uri="{FF2B5EF4-FFF2-40B4-BE49-F238E27FC236}">
                  <a16:creationId xmlns:a16="http://schemas.microsoft.com/office/drawing/2014/main" id="{00000000-0008-0000-0400-00002201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10219320" y="1379880"/>
              <a:ext cx="2624760" cy="76644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291" name="Imagen 44">
              <a:extLst>
                <a:ext uri="{FF2B5EF4-FFF2-40B4-BE49-F238E27FC236}">
                  <a16:creationId xmlns:a16="http://schemas.microsoft.com/office/drawing/2014/main" id="{00000000-0008-0000-0400-00002301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10219320" y="3516480"/>
              <a:ext cx="2624760" cy="76320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292" name="Imagen 45">
              <a:extLst>
                <a:ext uri="{FF2B5EF4-FFF2-40B4-BE49-F238E27FC236}">
                  <a16:creationId xmlns:a16="http://schemas.microsoft.com/office/drawing/2014/main" id="{00000000-0008-0000-0400-00002401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15337800" y="1379880"/>
              <a:ext cx="2641680" cy="76644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293" name="Imagen 46">
              <a:extLst>
                <a:ext uri="{FF2B5EF4-FFF2-40B4-BE49-F238E27FC236}">
                  <a16:creationId xmlns:a16="http://schemas.microsoft.com/office/drawing/2014/main" id="{00000000-0008-0000-0400-00002501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15337800" y="3516480"/>
              <a:ext cx="2641680" cy="76320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294" name="Imagen 47">
              <a:extLst>
                <a:ext uri="{FF2B5EF4-FFF2-40B4-BE49-F238E27FC236}">
                  <a16:creationId xmlns:a16="http://schemas.microsoft.com/office/drawing/2014/main" id="{00000000-0008-0000-0400-00002601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10219320" y="5971680"/>
              <a:ext cx="2624760" cy="76608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295" name="Imagen 48">
              <a:extLst>
                <a:ext uri="{FF2B5EF4-FFF2-40B4-BE49-F238E27FC236}">
                  <a16:creationId xmlns:a16="http://schemas.microsoft.com/office/drawing/2014/main" id="{00000000-0008-0000-0400-00002701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15337800" y="5971680"/>
              <a:ext cx="2641680" cy="766080"/>
            </a:xfrm>
            <a:prstGeom prst="rect">
              <a:avLst/>
            </a:prstGeom>
            <a:ln w="0">
              <a:noFill/>
            </a:ln>
          </xdr:spPr>
        </xdr:pic>
      </xdr:grpSp>
      <xdr:grpSp>
        <xdr:nvGrpSpPr>
          <xdr:cNvPr id="296" name="Grupo 36">
            <a:extLst>
              <a:ext uri="{FF2B5EF4-FFF2-40B4-BE49-F238E27FC236}">
                <a16:creationId xmlns:a16="http://schemas.microsoft.com/office/drawing/2014/main" id="{00000000-0008-0000-0400-000028010000}"/>
              </a:ext>
            </a:extLst>
          </xdr:cNvPr>
          <xdr:cNvGrpSpPr/>
        </xdr:nvGrpSpPr>
        <xdr:grpSpPr>
          <a:xfrm>
            <a:off x="10219320" y="8584920"/>
            <a:ext cx="7760160" cy="5357520"/>
            <a:chOff x="10219320" y="8584920"/>
            <a:chExt cx="7760160" cy="5357520"/>
          </a:xfrm>
        </xdr:grpSpPr>
        <xdr:pic>
          <xdr:nvPicPr>
            <xdr:cNvPr id="297" name="Imagen 37">
              <a:extLst>
                <a:ext uri="{FF2B5EF4-FFF2-40B4-BE49-F238E27FC236}">
                  <a16:creationId xmlns:a16="http://schemas.microsoft.com/office/drawing/2014/main" id="{00000000-0008-0000-0400-00002901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10219320" y="8584920"/>
              <a:ext cx="2624760" cy="76644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298" name="Imagen 38">
              <a:extLst>
                <a:ext uri="{FF2B5EF4-FFF2-40B4-BE49-F238E27FC236}">
                  <a16:creationId xmlns:a16="http://schemas.microsoft.com/office/drawing/2014/main" id="{00000000-0008-0000-0400-00002A01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10219320" y="10721520"/>
              <a:ext cx="2624760" cy="76320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299" name="Imagen 39">
              <a:extLst>
                <a:ext uri="{FF2B5EF4-FFF2-40B4-BE49-F238E27FC236}">
                  <a16:creationId xmlns:a16="http://schemas.microsoft.com/office/drawing/2014/main" id="{00000000-0008-0000-0400-00002B01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15337800" y="8584920"/>
              <a:ext cx="2641680" cy="76644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300" name="Imagen 40">
              <a:extLst>
                <a:ext uri="{FF2B5EF4-FFF2-40B4-BE49-F238E27FC236}">
                  <a16:creationId xmlns:a16="http://schemas.microsoft.com/office/drawing/2014/main" id="{00000000-0008-0000-0400-00002C01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15337800" y="10721520"/>
              <a:ext cx="2641680" cy="76320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301" name="Imagen 41">
              <a:extLst>
                <a:ext uri="{FF2B5EF4-FFF2-40B4-BE49-F238E27FC236}">
                  <a16:creationId xmlns:a16="http://schemas.microsoft.com/office/drawing/2014/main" id="{00000000-0008-0000-0400-00002D01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10219320" y="13176360"/>
              <a:ext cx="2624760" cy="76608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302" name="Imagen 42">
              <a:extLst>
                <a:ext uri="{FF2B5EF4-FFF2-40B4-BE49-F238E27FC236}">
                  <a16:creationId xmlns:a16="http://schemas.microsoft.com/office/drawing/2014/main" id="{00000000-0008-0000-0400-00002E01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15337800" y="13176360"/>
              <a:ext cx="2641680" cy="766080"/>
            </a:xfrm>
            <a:prstGeom prst="rect">
              <a:avLst/>
            </a:prstGeom>
            <a:ln w="0">
              <a:noFill/>
            </a:ln>
          </xdr:spPr>
        </xdr:pic>
      </xdr:grpSp>
    </xdr:grpSp>
    <xdr:clientData/>
  </xdr:twoCellAnchor>
  <xdr:twoCellAnchor editAs="absolute">
    <xdr:from>
      <xdr:col>6</xdr:col>
      <xdr:colOff>114480</xdr:colOff>
      <xdr:row>83</xdr:row>
      <xdr:rowOff>7920</xdr:rowOff>
    </xdr:from>
    <xdr:to>
      <xdr:col>26</xdr:col>
      <xdr:colOff>113760</xdr:colOff>
      <xdr:row>148</xdr:row>
      <xdr:rowOff>159840</xdr:rowOff>
    </xdr:to>
    <xdr:grpSp>
      <xdr:nvGrpSpPr>
        <xdr:cNvPr id="303" name="Grupo 61">
          <a:extLst>
            <a:ext uri="{FF2B5EF4-FFF2-40B4-BE49-F238E27FC236}">
              <a16:creationId xmlns:a16="http://schemas.microsoft.com/office/drawing/2014/main" id="{00000000-0008-0000-0400-00002F010000}"/>
            </a:ext>
          </a:extLst>
        </xdr:cNvPr>
        <xdr:cNvGrpSpPr/>
      </xdr:nvGrpSpPr>
      <xdr:grpSpPr>
        <a:xfrm>
          <a:off x="114480" y="15428895"/>
          <a:ext cx="16868055" cy="12534420"/>
          <a:chOff x="114480" y="15428880"/>
          <a:chExt cx="17826840" cy="12534480"/>
        </a:xfrm>
      </xdr:grpSpPr>
      <xdr:grpSp>
        <xdr:nvGrpSpPr>
          <xdr:cNvPr id="304" name="Grupo 62">
            <a:extLst>
              <a:ext uri="{FF2B5EF4-FFF2-40B4-BE49-F238E27FC236}">
                <a16:creationId xmlns:a16="http://schemas.microsoft.com/office/drawing/2014/main" id="{00000000-0008-0000-0400-000030010000}"/>
              </a:ext>
            </a:extLst>
          </xdr:cNvPr>
          <xdr:cNvGrpSpPr/>
        </xdr:nvGrpSpPr>
        <xdr:grpSpPr>
          <a:xfrm>
            <a:off x="114480" y="15428880"/>
            <a:ext cx="7759800" cy="5345640"/>
            <a:chOff x="114480" y="15428880"/>
            <a:chExt cx="7759800" cy="5345640"/>
          </a:xfrm>
        </xdr:grpSpPr>
        <xdr:pic>
          <xdr:nvPicPr>
            <xdr:cNvPr id="305" name="Imagen 84">
              <a:extLst>
                <a:ext uri="{FF2B5EF4-FFF2-40B4-BE49-F238E27FC236}">
                  <a16:creationId xmlns:a16="http://schemas.microsoft.com/office/drawing/2014/main" id="{00000000-0008-0000-0400-00003101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114480" y="15428880"/>
              <a:ext cx="2624760" cy="76464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306" name="Imagen 85">
              <a:extLst>
                <a:ext uri="{FF2B5EF4-FFF2-40B4-BE49-F238E27FC236}">
                  <a16:creationId xmlns:a16="http://schemas.microsoft.com/office/drawing/2014/main" id="{00000000-0008-0000-0400-00003201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114480" y="17560800"/>
              <a:ext cx="2624760" cy="76176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307" name="Imagen 86">
              <a:extLst>
                <a:ext uri="{FF2B5EF4-FFF2-40B4-BE49-F238E27FC236}">
                  <a16:creationId xmlns:a16="http://schemas.microsoft.com/office/drawing/2014/main" id="{00000000-0008-0000-0400-00003301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5232600" y="15428880"/>
              <a:ext cx="2641680" cy="76464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308" name="Imagen 87">
              <a:extLst>
                <a:ext uri="{FF2B5EF4-FFF2-40B4-BE49-F238E27FC236}">
                  <a16:creationId xmlns:a16="http://schemas.microsoft.com/office/drawing/2014/main" id="{00000000-0008-0000-0400-00003401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5232600" y="17560800"/>
              <a:ext cx="2641680" cy="76176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309" name="Imagen 88">
              <a:extLst>
                <a:ext uri="{FF2B5EF4-FFF2-40B4-BE49-F238E27FC236}">
                  <a16:creationId xmlns:a16="http://schemas.microsoft.com/office/drawing/2014/main" id="{00000000-0008-0000-0400-00003501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114480" y="20010240"/>
              <a:ext cx="2624760" cy="76428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310" name="Imagen 89">
              <a:extLst>
                <a:ext uri="{FF2B5EF4-FFF2-40B4-BE49-F238E27FC236}">
                  <a16:creationId xmlns:a16="http://schemas.microsoft.com/office/drawing/2014/main" id="{00000000-0008-0000-0400-00003601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5232600" y="20010240"/>
              <a:ext cx="2641680" cy="764280"/>
            </a:xfrm>
            <a:prstGeom prst="rect">
              <a:avLst/>
            </a:prstGeom>
            <a:ln w="0">
              <a:noFill/>
            </a:ln>
          </xdr:spPr>
        </xdr:pic>
      </xdr:grpSp>
      <xdr:grpSp>
        <xdr:nvGrpSpPr>
          <xdr:cNvPr id="311" name="Grupo 63">
            <a:extLst>
              <a:ext uri="{FF2B5EF4-FFF2-40B4-BE49-F238E27FC236}">
                <a16:creationId xmlns:a16="http://schemas.microsoft.com/office/drawing/2014/main" id="{00000000-0008-0000-0400-000037010000}"/>
              </a:ext>
            </a:extLst>
          </xdr:cNvPr>
          <xdr:cNvGrpSpPr/>
        </xdr:nvGrpSpPr>
        <xdr:grpSpPr>
          <a:xfrm>
            <a:off x="114480" y="22617720"/>
            <a:ext cx="7759800" cy="5345640"/>
            <a:chOff x="114480" y="22617720"/>
            <a:chExt cx="7759800" cy="5345640"/>
          </a:xfrm>
        </xdr:grpSpPr>
        <xdr:pic>
          <xdr:nvPicPr>
            <xdr:cNvPr id="312" name="Imagen 78">
              <a:extLst>
                <a:ext uri="{FF2B5EF4-FFF2-40B4-BE49-F238E27FC236}">
                  <a16:creationId xmlns:a16="http://schemas.microsoft.com/office/drawing/2014/main" id="{00000000-0008-0000-0400-00003801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114480" y="22617720"/>
              <a:ext cx="2624760" cy="76464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313" name="Imagen 79">
              <a:extLst>
                <a:ext uri="{FF2B5EF4-FFF2-40B4-BE49-F238E27FC236}">
                  <a16:creationId xmlns:a16="http://schemas.microsoft.com/office/drawing/2014/main" id="{00000000-0008-0000-0400-00003901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114480" y="24749640"/>
              <a:ext cx="2624760" cy="76176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314" name="Imagen 80">
              <a:extLst>
                <a:ext uri="{FF2B5EF4-FFF2-40B4-BE49-F238E27FC236}">
                  <a16:creationId xmlns:a16="http://schemas.microsoft.com/office/drawing/2014/main" id="{00000000-0008-0000-0400-00003A01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5232600" y="22617720"/>
              <a:ext cx="2641680" cy="76464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315" name="Imagen 81">
              <a:extLst>
                <a:ext uri="{FF2B5EF4-FFF2-40B4-BE49-F238E27FC236}">
                  <a16:creationId xmlns:a16="http://schemas.microsoft.com/office/drawing/2014/main" id="{00000000-0008-0000-0400-00003B01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5232600" y="24749640"/>
              <a:ext cx="2641680" cy="76176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316" name="Imagen 82">
              <a:extLst>
                <a:ext uri="{FF2B5EF4-FFF2-40B4-BE49-F238E27FC236}">
                  <a16:creationId xmlns:a16="http://schemas.microsoft.com/office/drawing/2014/main" id="{00000000-0008-0000-0400-00003C01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114480" y="27199080"/>
              <a:ext cx="2624760" cy="76428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317" name="Imagen 83">
              <a:extLst>
                <a:ext uri="{FF2B5EF4-FFF2-40B4-BE49-F238E27FC236}">
                  <a16:creationId xmlns:a16="http://schemas.microsoft.com/office/drawing/2014/main" id="{00000000-0008-0000-0400-00003D01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5232600" y="27199080"/>
              <a:ext cx="2641680" cy="764280"/>
            </a:xfrm>
            <a:prstGeom prst="rect">
              <a:avLst/>
            </a:prstGeom>
            <a:ln w="0">
              <a:noFill/>
            </a:ln>
          </xdr:spPr>
        </xdr:pic>
      </xdr:grpSp>
      <xdr:grpSp>
        <xdr:nvGrpSpPr>
          <xdr:cNvPr id="318" name="Grupo 64">
            <a:extLst>
              <a:ext uri="{FF2B5EF4-FFF2-40B4-BE49-F238E27FC236}">
                <a16:creationId xmlns:a16="http://schemas.microsoft.com/office/drawing/2014/main" id="{00000000-0008-0000-0400-00003E010000}"/>
              </a:ext>
            </a:extLst>
          </xdr:cNvPr>
          <xdr:cNvGrpSpPr/>
        </xdr:nvGrpSpPr>
        <xdr:grpSpPr>
          <a:xfrm>
            <a:off x="10181160" y="15428880"/>
            <a:ext cx="7760160" cy="5345640"/>
            <a:chOff x="10181160" y="15428880"/>
            <a:chExt cx="7760160" cy="5345640"/>
          </a:xfrm>
        </xdr:grpSpPr>
        <xdr:pic>
          <xdr:nvPicPr>
            <xdr:cNvPr id="319" name="Imagen 72">
              <a:extLst>
                <a:ext uri="{FF2B5EF4-FFF2-40B4-BE49-F238E27FC236}">
                  <a16:creationId xmlns:a16="http://schemas.microsoft.com/office/drawing/2014/main" id="{00000000-0008-0000-0400-00003F01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10181160" y="15428880"/>
              <a:ext cx="2624760" cy="76464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320" name="Imagen 73">
              <a:extLst>
                <a:ext uri="{FF2B5EF4-FFF2-40B4-BE49-F238E27FC236}">
                  <a16:creationId xmlns:a16="http://schemas.microsoft.com/office/drawing/2014/main" id="{00000000-0008-0000-0400-00004001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10181160" y="17560800"/>
              <a:ext cx="2624760" cy="76176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321" name="Imagen 74">
              <a:extLst>
                <a:ext uri="{FF2B5EF4-FFF2-40B4-BE49-F238E27FC236}">
                  <a16:creationId xmlns:a16="http://schemas.microsoft.com/office/drawing/2014/main" id="{00000000-0008-0000-0400-00004101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15299640" y="15428880"/>
              <a:ext cx="2641680" cy="76464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322" name="Imagen 75">
              <a:extLst>
                <a:ext uri="{FF2B5EF4-FFF2-40B4-BE49-F238E27FC236}">
                  <a16:creationId xmlns:a16="http://schemas.microsoft.com/office/drawing/2014/main" id="{00000000-0008-0000-0400-00004201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15299640" y="17560800"/>
              <a:ext cx="2641680" cy="76176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323" name="Imagen 76">
              <a:extLst>
                <a:ext uri="{FF2B5EF4-FFF2-40B4-BE49-F238E27FC236}">
                  <a16:creationId xmlns:a16="http://schemas.microsoft.com/office/drawing/2014/main" id="{00000000-0008-0000-0400-00004301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10181160" y="20010240"/>
              <a:ext cx="2624760" cy="76428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324" name="Imagen 77">
              <a:extLst>
                <a:ext uri="{FF2B5EF4-FFF2-40B4-BE49-F238E27FC236}">
                  <a16:creationId xmlns:a16="http://schemas.microsoft.com/office/drawing/2014/main" id="{00000000-0008-0000-0400-00004401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15299640" y="20010240"/>
              <a:ext cx="2641680" cy="764280"/>
            </a:xfrm>
            <a:prstGeom prst="rect">
              <a:avLst/>
            </a:prstGeom>
            <a:ln w="0">
              <a:noFill/>
            </a:ln>
          </xdr:spPr>
        </xdr:pic>
      </xdr:grpSp>
      <xdr:grpSp>
        <xdr:nvGrpSpPr>
          <xdr:cNvPr id="325" name="Grupo 65">
            <a:extLst>
              <a:ext uri="{FF2B5EF4-FFF2-40B4-BE49-F238E27FC236}">
                <a16:creationId xmlns:a16="http://schemas.microsoft.com/office/drawing/2014/main" id="{00000000-0008-0000-0400-000045010000}"/>
              </a:ext>
            </a:extLst>
          </xdr:cNvPr>
          <xdr:cNvGrpSpPr/>
        </xdr:nvGrpSpPr>
        <xdr:grpSpPr>
          <a:xfrm>
            <a:off x="10181160" y="22617720"/>
            <a:ext cx="7760160" cy="5345640"/>
            <a:chOff x="10181160" y="22617720"/>
            <a:chExt cx="7760160" cy="5345640"/>
          </a:xfrm>
        </xdr:grpSpPr>
        <xdr:pic>
          <xdr:nvPicPr>
            <xdr:cNvPr id="326" name="Imagen 66">
              <a:extLst>
                <a:ext uri="{FF2B5EF4-FFF2-40B4-BE49-F238E27FC236}">
                  <a16:creationId xmlns:a16="http://schemas.microsoft.com/office/drawing/2014/main" id="{00000000-0008-0000-0400-00004601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10181160" y="22617720"/>
              <a:ext cx="2624760" cy="76464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327" name="Imagen 67">
              <a:extLst>
                <a:ext uri="{FF2B5EF4-FFF2-40B4-BE49-F238E27FC236}">
                  <a16:creationId xmlns:a16="http://schemas.microsoft.com/office/drawing/2014/main" id="{00000000-0008-0000-0400-00004701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10181160" y="24749640"/>
              <a:ext cx="2624760" cy="76176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328" name="Imagen 68">
              <a:extLst>
                <a:ext uri="{FF2B5EF4-FFF2-40B4-BE49-F238E27FC236}">
                  <a16:creationId xmlns:a16="http://schemas.microsoft.com/office/drawing/2014/main" id="{00000000-0008-0000-0400-00004801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15299640" y="22617720"/>
              <a:ext cx="2641680" cy="76464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329" name="Imagen 69">
              <a:extLst>
                <a:ext uri="{FF2B5EF4-FFF2-40B4-BE49-F238E27FC236}">
                  <a16:creationId xmlns:a16="http://schemas.microsoft.com/office/drawing/2014/main" id="{00000000-0008-0000-0400-00004901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15299640" y="24749640"/>
              <a:ext cx="2641680" cy="76176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330" name="Imagen 70">
              <a:extLst>
                <a:ext uri="{FF2B5EF4-FFF2-40B4-BE49-F238E27FC236}">
                  <a16:creationId xmlns:a16="http://schemas.microsoft.com/office/drawing/2014/main" id="{00000000-0008-0000-0400-00004A01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10181160" y="27199080"/>
              <a:ext cx="2624760" cy="76428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331" name="Imagen 71">
              <a:extLst>
                <a:ext uri="{FF2B5EF4-FFF2-40B4-BE49-F238E27FC236}">
                  <a16:creationId xmlns:a16="http://schemas.microsoft.com/office/drawing/2014/main" id="{00000000-0008-0000-0400-00004B010000}"/>
                </a:ext>
              </a:extLst>
            </xdr:cNvPr>
            <xdr:cNvPicPr/>
          </xdr:nvPicPr>
          <xdr:blipFill>
            <a:blip xmlns:r="http://schemas.openxmlformats.org/officeDocument/2006/relationships" r:embed="rId3">
              <a:alphaModFix amt="9000"/>
            </a:blip>
            <a:stretch/>
          </xdr:blipFill>
          <xdr:spPr>
            <a:xfrm>
              <a:off x="15299640" y="27199080"/>
              <a:ext cx="2641680" cy="764280"/>
            </a:xfrm>
            <a:prstGeom prst="rect">
              <a:avLst/>
            </a:prstGeom>
            <a:ln w="0">
              <a:noFill/>
            </a:ln>
          </xdr:spPr>
        </xdr:pic>
      </xdr:grp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38160</xdr:colOff>
      <xdr:row>3</xdr:row>
      <xdr:rowOff>171360</xdr:rowOff>
    </xdr:from>
    <xdr:to>
      <xdr:col>22</xdr:col>
      <xdr:colOff>612360</xdr:colOff>
      <xdr:row>75</xdr:row>
      <xdr:rowOff>115200</xdr:rowOff>
    </xdr:to>
    <xdr:grpSp>
      <xdr:nvGrpSpPr>
        <xdr:cNvPr id="332" name="Grupo 1">
          <a:extLst>
            <a:ext uri="{FF2B5EF4-FFF2-40B4-BE49-F238E27FC236}">
              <a16:creationId xmlns:a16="http://schemas.microsoft.com/office/drawing/2014/main" id="{00000000-0008-0000-0500-00004C010000}"/>
            </a:ext>
          </a:extLst>
        </xdr:cNvPr>
        <xdr:cNvGrpSpPr/>
      </xdr:nvGrpSpPr>
      <xdr:grpSpPr>
        <a:xfrm>
          <a:off x="38160" y="742860"/>
          <a:ext cx="16900050" cy="13659840"/>
          <a:chOff x="38160" y="743040"/>
          <a:chExt cx="17826480" cy="13202640"/>
        </a:xfrm>
      </xdr:grpSpPr>
      <xdr:grpSp>
        <xdr:nvGrpSpPr>
          <xdr:cNvPr id="333" name="Grupo 2">
            <a:extLst>
              <a:ext uri="{FF2B5EF4-FFF2-40B4-BE49-F238E27FC236}">
                <a16:creationId xmlns:a16="http://schemas.microsoft.com/office/drawing/2014/main" id="{00000000-0008-0000-0500-00004D010000}"/>
              </a:ext>
            </a:extLst>
          </xdr:cNvPr>
          <xdr:cNvGrpSpPr/>
        </xdr:nvGrpSpPr>
        <xdr:grpSpPr>
          <a:xfrm>
            <a:off x="38160" y="743040"/>
            <a:ext cx="7759800" cy="5630040"/>
            <a:chOff x="38160" y="743040"/>
            <a:chExt cx="7759800" cy="5630040"/>
          </a:xfrm>
        </xdr:grpSpPr>
        <xdr:pic>
          <xdr:nvPicPr>
            <xdr:cNvPr id="334" name="Imagen 24">
              <a:extLst>
                <a:ext uri="{FF2B5EF4-FFF2-40B4-BE49-F238E27FC236}">
                  <a16:creationId xmlns:a16="http://schemas.microsoft.com/office/drawing/2014/main" id="{00000000-0008-0000-0500-00004E010000}"/>
                </a:ext>
              </a:extLst>
            </xdr:cNvPr>
            <xdr:cNvPicPr/>
          </xdr:nvPicPr>
          <xdr:blipFill>
            <a:blip xmlns:r="http://schemas.openxmlformats.org/officeDocument/2006/relationships" r:embed="rId1">
              <a:alphaModFix amt="9000"/>
            </a:blip>
            <a:stretch/>
          </xdr:blipFill>
          <xdr:spPr>
            <a:xfrm>
              <a:off x="38160" y="743040"/>
              <a:ext cx="2624760" cy="80568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335" name="Imagen 25">
              <a:extLst>
                <a:ext uri="{FF2B5EF4-FFF2-40B4-BE49-F238E27FC236}">
                  <a16:creationId xmlns:a16="http://schemas.microsoft.com/office/drawing/2014/main" id="{00000000-0008-0000-0500-00004F010000}"/>
                </a:ext>
              </a:extLst>
            </xdr:cNvPr>
            <xdr:cNvPicPr/>
          </xdr:nvPicPr>
          <xdr:blipFill>
            <a:blip xmlns:r="http://schemas.openxmlformats.org/officeDocument/2006/relationships" r:embed="rId1">
              <a:alphaModFix amt="9000"/>
            </a:blip>
            <a:stretch/>
          </xdr:blipFill>
          <xdr:spPr>
            <a:xfrm>
              <a:off x="38160" y="2988360"/>
              <a:ext cx="2624760" cy="80208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336" name="Imagen 26">
              <a:extLst>
                <a:ext uri="{FF2B5EF4-FFF2-40B4-BE49-F238E27FC236}">
                  <a16:creationId xmlns:a16="http://schemas.microsoft.com/office/drawing/2014/main" id="{00000000-0008-0000-0500-000050010000}"/>
                </a:ext>
              </a:extLst>
            </xdr:cNvPr>
            <xdr:cNvPicPr/>
          </xdr:nvPicPr>
          <xdr:blipFill>
            <a:blip xmlns:r="http://schemas.openxmlformats.org/officeDocument/2006/relationships" r:embed="rId1">
              <a:alphaModFix amt="9000"/>
            </a:blip>
            <a:stretch/>
          </xdr:blipFill>
          <xdr:spPr>
            <a:xfrm>
              <a:off x="5156280" y="743040"/>
              <a:ext cx="2641680" cy="80568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337" name="Imagen 27">
              <a:extLst>
                <a:ext uri="{FF2B5EF4-FFF2-40B4-BE49-F238E27FC236}">
                  <a16:creationId xmlns:a16="http://schemas.microsoft.com/office/drawing/2014/main" id="{00000000-0008-0000-0500-000051010000}"/>
                </a:ext>
              </a:extLst>
            </xdr:cNvPr>
            <xdr:cNvPicPr/>
          </xdr:nvPicPr>
          <xdr:blipFill>
            <a:blip xmlns:r="http://schemas.openxmlformats.org/officeDocument/2006/relationships" r:embed="rId1">
              <a:alphaModFix amt="9000"/>
            </a:blip>
            <a:stretch/>
          </xdr:blipFill>
          <xdr:spPr>
            <a:xfrm>
              <a:off x="5156280" y="2988360"/>
              <a:ext cx="2641680" cy="80208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338" name="Imagen 28">
              <a:extLst>
                <a:ext uri="{FF2B5EF4-FFF2-40B4-BE49-F238E27FC236}">
                  <a16:creationId xmlns:a16="http://schemas.microsoft.com/office/drawing/2014/main" id="{00000000-0008-0000-0500-000052010000}"/>
                </a:ext>
              </a:extLst>
            </xdr:cNvPr>
            <xdr:cNvPicPr/>
          </xdr:nvPicPr>
          <xdr:blipFill>
            <a:blip xmlns:r="http://schemas.openxmlformats.org/officeDocument/2006/relationships" r:embed="rId1">
              <a:alphaModFix amt="9000"/>
            </a:blip>
            <a:stretch/>
          </xdr:blipFill>
          <xdr:spPr>
            <a:xfrm>
              <a:off x="38160" y="5568480"/>
              <a:ext cx="2624760" cy="80460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339" name="Imagen 29">
              <a:extLst>
                <a:ext uri="{FF2B5EF4-FFF2-40B4-BE49-F238E27FC236}">
                  <a16:creationId xmlns:a16="http://schemas.microsoft.com/office/drawing/2014/main" id="{00000000-0008-0000-0500-000053010000}"/>
                </a:ext>
              </a:extLst>
            </xdr:cNvPr>
            <xdr:cNvPicPr/>
          </xdr:nvPicPr>
          <xdr:blipFill>
            <a:blip xmlns:r="http://schemas.openxmlformats.org/officeDocument/2006/relationships" r:embed="rId1">
              <a:alphaModFix amt="9000"/>
            </a:blip>
            <a:stretch/>
          </xdr:blipFill>
          <xdr:spPr>
            <a:xfrm>
              <a:off x="5156280" y="5568480"/>
              <a:ext cx="2641680" cy="804600"/>
            </a:xfrm>
            <a:prstGeom prst="rect">
              <a:avLst/>
            </a:prstGeom>
            <a:ln w="0">
              <a:noFill/>
            </a:ln>
          </xdr:spPr>
        </xdr:pic>
      </xdr:grpSp>
      <xdr:grpSp>
        <xdr:nvGrpSpPr>
          <xdr:cNvPr id="340" name="Grupo 3">
            <a:extLst>
              <a:ext uri="{FF2B5EF4-FFF2-40B4-BE49-F238E27FC236}">
                <a16:creationId xmlns:a16="http://schemas.microsoft.com/office/drawing/2014/main" id="{00000000-0008-0000-0500-000054010000}"/>
              </a:ext>
            </a:extLst>
          </xdr:cNvPr>
          <xdr:cNvGrpSpPr/>
        </xdr:nvGrpSpPr>
        <xdr:grpSpPr>
          <a:xfrm>
            <a:off x="38160" y="8315280"/>
            <a:ext cx="7759800" cy="5630400"/>
            <a:chOff x="38160" y="8315280"/>
            <a:chExt cx="7759800" cy="5630400"/>
          </a:xfrm>
        </xdr:grpSpPr>
        <xdr:pic>
          <xdr:nvPicPr>
            <xdr:cNvPr id="341" name="Imagen 18">
              <a:extLst>
                <a:ext uri="{FF2B5EF4-FFF2-40B4-BE49-F238E27FC236}">
                  <a16:creationId xmlns:a16="http://schemas.microsoft.com/office/drawing/2014/main" id="{00000000-0008-0000-0500-000055010000}"/>
                </a:ext>
              </a:extLst>
            </xdr:cNvPr>
            <xdr:cNvPicPr/>
          </xdr:nvPicPr>
          <xdr:blipFill>
            <a:blip xmlns:r="http://schemas.openxmlformats.org/officeDocument/2006/relationships" r:embed="rId1">
              <a:alphaModFix amt="9000"/>
            </a:blip>
            <a:stretch/>
          </xdr:blipFill>
          <xdr:spPr>
            <a:xfrm>
              <a:off x="38160" y="8315280"/>
              <a:ext cx="2624760" cy="80568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342" name="Imagen 19">
              <a:extLst>
                <a:ext uri="{FF2B5EF4-FFF2-40B4-BE49-F238E27FC236}">
                  <a16:creationId xmlns:a16="http://schemas.microsoft.com/office/drawing/2014/main" id="{00000000-0008-0000-0500-000056010000}"/>
                </a:ext>
              </a:extLst>
            </xdr:cNvPr>
            <xdr:cNvPicPr/>
          </xdr:nvPicPr>
          <xdr:blipFill>
            <a:blip xmlns:r="http://schemas.openxmlformats.org/officeDocument/2006/relationships" r:embed="rId1">
              <a:alphaModFix amt="9000"/>
            </a:blip>
            <a:stretch/>
          </xdr:blipFill>
          <xdr:spPr>
            <a:xfrm>
              <a:off x="38160" y="10560600"/>
              <a:ext cx="2624760" cy="80208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343" name="Imagen 20">
              <a:extLst>
                <a:ext uri="{FF2B5EF4-FFF2-40B4-BE49-F238E27FC236}">
                  <a16:creationId xmlns:a16="http://schemas.microsoft.com/office/drawing/2014/main" id="{00000000-0008-0000-0500-000057010000}"/>
                </a:ext>
              </a:extLst>
            </xdr:cNvPr>
            <xdr:cNvPicPr/>
          </xdr:nvPicPr>
          <xdr:blipFill>
            <a:blip xmlns:r="http://schemas.openxmlformats.org/officeDocument/2006/relationships" r:embed="rId1">
              <a:alphaModFix amt="9000"/>
            </a:blip>
            <a:stretch/>
          </xdr:blipFill>
          <xdr:spPr>
            <a:xfrm>
              <a:off x="5156280" y="8315280"/>
              <a:ext cx="2641680" cy="80568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344" name="Imagen 21">
              <a:extLst>
                <a:ext uri="{FF2B5EF4-FFF2-40B4-BE49-F238E27FC236}">
                  <a16:creationId xmlns:a16="http://schemas.microsoft.com/office/drawing/2014/main" id="{00000000-0008-0000-0500-000058010000}"/>
                </a:ext>
              </a:extLst>
            </xdr:cNvPr>
            <xdr:cNvPicPr/>
          </xdr:nvPicPr>
          <xdr:blipFill>
            <a:blip xmlns:r="http://schemas.openxmlformats.org/officeDocument/2006/relationships" r:embed="rId1">
              <a:alphaModFix amt="9000"/>
            </a:blip>
            <a:stretch/>
          </xdr:blipFill>
          <xdr:spPr>
            <a:xfrm>
              <a:off x="5156280" y="10560600"/>
              <a:ext cx="2641680" cy="80208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345" name="Imagen 22">
              <a:extLst>
                <a:ext uri="{FF2B5EF4-FFF2-40B4-BE49-F238E27FC236}">
                  <a16:creationId xmlns:a16="http://schemas.microsoft.com/office/drawing/2014/main" id="{00000000-0008-0000-0500-000059010000}"/>
                </a:ext>
              </a:extLst>
            </xdr:cNvPr>
            <xdr:cNvPicPr/>
          </xdr:nvPicPr>
          <xdr:blipFill>
            <a:blip xmlns:r="http://schemas.openxmlformats.org/officeDocument/2006/relationships" r:embed="rId1">
              <a:alphaModFix amt="9000"/>
            </a:blip>
            <a:stretch/>
          </xdr:blipFill>
          <xdr:spPr>
            <a:xfrm>
              <a:off x="38160" y="13141080"/>
              <a:ext cx="2624760" cy="80460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346" name="Imagen 23">
              <a:extLst>
                <a:ext uri="{FF2B5EF4-FFF2-40B4-BE49-F238E27FC236}">
                  <a16:creationId xmlns:a16="http://schemas.microsoft.com/office/drawing/2014/main" id="{00000000-0008-0000-0500-00005A010000}"/>
                </a:ext>
              </a:extLst>
            </xdr:cNvPr>
            <xdr:cNvPicPr/>
          </xdr:nvPicPr>
          <xdr:blipFill>
            <a:blip xmlns:r="http://schemas.openxmlformats.org/officeDocument/2006/relationships" r:embed="rId1">
              <a:alphaModFix amt="9000"/>
            </a:blip>
            <a:stretch/>
          </xdr:blipFill>
          <xdr:spPr>
            <a:xfrm>
              <a:off x="5156280" y="13141080"/>
              <a:ext cx="2641680" cy="804600"/>
            </a:xfrm>
            <a:prstGeom prst="rect">
              <a:avLst/>
            </a:prstGeom>
            <a:ln w="0">
              <a:noFill/>
            </a:ln>
          </xdr:spPr>
        </xdr:pic>
      </xdr:grpSp>
      <xdr:grpSp>
        <xdr:nvGrpSpPr>
          <xdr:cNvPr id="347" name="Grupo 4">
            <a:extLst>
              <a:ext uri="{FF2B5EF4-FFF2-40B4-BE49-F238E27FC236}">
                <a16:creationId xmlns:a16="http://schemas.microsoft.com/office/drawing/2014/main" id="{00000000-0008-0000-0500-00005B010000}"/>
              </a:ext>
            </a:extLst>
          </xdr:cNvPr>
          <xdr:cNvGrpSpPr/>
        </xdr:nvGrpSpPr>
        <xdr:grpSpPr>
          <a:xfrm>
            <a:off x="10104840" y="743040"/>
            <a:ext cx="7759800" cy="5630040"/>
            <a:chOff x="10104840" y="743040"/>
            <a:chExt cx="7759800" cy="5630040"/>
          </a:xfrm>
        </xdr:grpSpPr>
        <xdr:pic>
          <xdr:nvPicPr>
            <xdr:cNvPr id="348" name="Imagen 12">
              <a:extLst>
                <a:ext uri="{FF2B5EF4-FFF2-40B4-BE49-F238E27FC236}">
                  <a16:creationId xmlns:a16="http://schemas.microsoft.com/office/drawing/2014/main" id="{00000000-0008-0000-0500-00005C010000}"/>
                </a:ext>
              </a:extLst>
            </xdr:cNvPr>
            <xdr:cNvPicPr/>
          </xdr:nvPicPr>
          <xdr:blipFill>
            <a:blip xmlns:r="http://schemas.openxmlformats.org/officeDocument/2006/relationships" r:embed="rId1">
              <a:alphaModFix amt="9000"/>
            </a:blip>
            <a:stretch/>
          </xdr:blipFill>
          <xdr:spPr>
            <a:xfrm>
              <a:off x="10104840" y="743040"/>
              <a:ext cx="2624760" cy="80568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349" name="Imagen 13">
              <a:extLst>
                <a:ext uri="{FF2B5EF4-FFF2-40B4-BE49-F238E27FC236}">
                  <a16:creationId xmlns:a16="http://schemas.microsoft.com/office/drawing/2014/main" id="{00000000-0008-0000-0500-00005D010000}"/>
                </a:ext>
              </a:extLst>
            </xdr:cNvPr>
            <xdr:cNvPicPr/>
          </xdr:nvPicPr>
          <xdr:blipFill>
            <a:blip xmlns:r="http://schemas.openxmlformats.org/officeDocument/2006/relationships" r:embed="rId1">
              <a:alphaModFix amt="9000"/>
            </a:blip>
            <a:stretch/>
          </xdr:blipFill>
          <xdr:spPr>
            <a:xfrm>
              <a:off x="10104840" y="2988360"/>
              <a:ext cx="2624760" cy="80208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350" name="Imagen 14">
              <a:extLst>
                <a:ext uri="{FF2B5EF4-FFF2-40B4-BE49-F238E27FC236}">
                  <a16:creationId xmlns:a16="http://schemas.microsoft.com/office/drawing/2014/main" id="{00000000-0008-0000-0500-00005E010000}"/>
                </a:ext>
              </a:extLst>
            </xdr:cNvPr>
            <xdr:cNvPicPr/>
          </xdr:nvPicPr>
          <xdr:blipFill>
            <a:blip xmlns:r="http://schemas.openxmlformats.org/officeDocument/2006/relationships" r:embed="rId1">
              <a:alphaModFix amt="9000"/>
            </a:blip>
            <a:stretch/>
          </xdr:blipFill>
          <xdr:spPr>
            <a:xfrm>
              <a:off x="15222960" y="743040"/>
              <a:ext cx="2641680" cy="80568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351" name="Imagen 15">
              <a:extLst>
                <a:ext uri="{FF2B5EF4-FFF2-40B4-BE49-F238E27FC236}">
                  <a16:creationId xmlns:a16="http://schemas.microsoft.com/office/drawing/2014/main" id="{00000000-0008-0000-0500-00005F010000}"/>
                </a:ext>
              </a:extLst>
            </xdr:cNvPr>
            <xdr:cNvPicPr/>
          </xdr:nvPicPr>
          <xdr:blipFill>
            <a:blip xmlns:r="http://schemas.openxmlformats.org/officeDocument/2006/relationships" r:embed="rId1">
              <a:alphaModFix amt="9000"/>
            </a:blip>
            <a:stretch/>
          </xdr:blipFill>
          <xdr:spPr>
            <a:xfrm>
              <a:off x="15222960" y="2988360"/>
              <a:ext cx="2641680" cy="80208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352" name="Imagen 16">
              <a:extLst>
                <a:ext uri="{FF2B5EF4-FFF2-40B4-BE49-F238E27FC236}">
                  <a16:creationId xmlns:a16="http://schemas.microsoft.com/office/drawing/2014/main" id="{00000000-0008-0000-0500-000060010000}"/>
                </a:ext>
              </a:extLst>
            </xdr:cNvPr>
            <xdr:cNvPicPr/>
          </xdr:nvPicPr>
          <xdr:blipFill>
            <a:blip xmlns:r="http://schemas.openxmlformats.org/officeDocument/2006/relationships" r:embed="rId1">
              <a:alphaModFix amt="9000"/>
            </a:blip>
            <a:stretch/>
          </xdr:blipFill>
          <xdr:spPr>
            <a:xfrm>
              <a:off x="10104840" y="5568480"/>
              <a:ext cx="2624760" cy="80460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353" name="Imagen 17">
              <a:extLst>
                <a:ext uri="{FF2B5EF4-FFF2-40B4-BE49-F238E27FC236}">
                  <a16:creationId xmlns:a16="http://schemas.microsoft.com/office/drawing/2014/main" id="{00000000-0008-0000-0500-000061010000}"/>
                </a:ext>
              </a:extLst>
            </xdr:cNvPr>
            <xdr:cNvPicPr/>
          </xdr:nvPicPr>
          <xdr:blipFill>
            <a:blip xmlns:r="http://schemas.openxmlformats.org/officeDocument/2006/relationships" r:embed="rId1">
              <a:alphaModFix amt="9000"/>
            </a:blip>
            <a:stretch/>
          </xdr:blipFill>
          <xdr:spPr>
            <a:xfrm>
              <a:off x="15222960" y="5568480"/>
              <a:ext cx="2641680" cy="804600"/>
            </a:xfrm>
            <a:prstGeom prst="rect">
              <a:avLst/>
            </a:prstGeom>
            <a:ln w="0">
              <a:noFill/>
            </a:ln>
          </xdr:spPr>
        </xdr:pic>
      </xdr:grpSp>
      <xdr:grpSp>
        <xdr:nvGrpSpPr>
          <xdr:cNvPr id="354" name="Grupo 5">
            <a:extLst>
              <a:ext uri="{FF2B5EF4-FFF2-40B4-BE49-F238E27FC236}">
                <a16:creationId xmlns:a16="http://schemas.microsoft.com/office/drawing/2014/main" id="{00000000-0008-0000-0500-000062010000}"/>
              </a:ext>
            </a:extLst>
          </xdr:cNvPr>
          <xdr:cNvGrpSpPr/>
        </xdr:nvGrpSpPr>
        <xdr:grpSpPr>
          <a:xfrm>
            <a:off x="10104840" y="8315280"/>
            <a:ext cx="7759800" cy="5630400"/>
            <a:chOff x="10104840" y="8315280"/>
            <a:chExt cx="7759800" cy="5630400"/>
          </a:xfrm>
        </xdr:grpSpPr>
        <xdr:pic>
          <xdr:nvPicPr>
            <xdr:cNvPr id="355" name="Imagen 6">
              <a:extLst>
                <a:ext uri="{FF2B5EF4-FFF2-40B4-BE49-F238E27FC236}">
                  <a16:creationId xmlns:a16="http://schemas.microsoft.com/office/drawing/2014/main" id="{00000000-0008-0000-0500-000063010000}"/>
                </a:ext>
              </a:extLst>
            </xdr:cNvPr>
            <xdr:cNvPicPr/>
          </xdr:nvPicPr>
          <xdr:blipFill>
            <a:blip xmlns:r="http://schemas.openxmlformats.org/officeDocument/2006/relationships" r:embed="rId1">
              <a:alphaModFix amt="9000"/>
            </a:blip>
            <a:stretch/>
          </xdr:blipFill>
          <xdr:spPr>
            <a:xfrm>
              <a:off x="10104840" y="8315280"/>
              <a:ext cx="2624760" cy="80568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356" name="Imagen 7">
              <a:extLst>
                <a:ext uri="{FF2B5EF4-FFF2-40B4-BE49-F238E27FC236}">
                  <a16:creationId xmlns:a16="http://schemas.microsoft.com/office/drawing/2014/main" id="{00000000-0008-0000-0500-000064010000}"/>
                </a:ext>
              </a:extLst>
            </xdr:cNvPr>
            <xdr:cNvPicPr/>
          </xdr:nvPicPr>
          <xdr:blipFill>
            <a:blip xmlns:r="http://schemas.openxmlformats.org/officeDocument/2006/relationships" r:embed="rId1">
              <a:alphaModFix amt="9000"/>
            </a:blip>
            <a:stretch/>
          </xdr:blipFill>
          <xdr:spPr>
            <a:xfrm>
              <a:off x="10104840" y="10560600"/>
              <a:ext cx="2624760" cy="80208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357" name="Imagen 8">
              <a:extLst>
                <a:ext uri="{FF2B5EF4-FFF2-40B4-BE49-F238E27FC236}">
                  <a16:creationId xmlns:a16="http://schemas.microsoft.com/office/drawing/2014/main" id="{00000000-0008-0000-0500-000065010000}"/>
                </a:ext>
              </a:extLst>
            </xdr:cNvPr>
            <xdr:cNvPicPr/>
          </xdr:nvPicPr>
          <xdr:blipFill>
            <a:blip xmlns:r="http://schemas.openxmlformats.org/officeDocument/2006/relationships" r:embed="rId1">
              <a:alphaModFix amt="9000"/>
            </a:blip>
            <a:stretch/>
          </xdr:blipFill>
          <xdr:spPr>
            <a:xfrm>
              <a:off x="15222960" y="8315280"/>
              <a:ext cx="2641680" cy="80568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358" name="Imagen 9">
              <a:extLst>
                <a:ext uri="{FF2B5EF4-FFF2-40B4-BE49-F238E27FC236}">
                  <a16:creationId xmlns:a16="http://schemas.microsoft.com/office/drawing/2014/main" id="{00000000-0008-0000-0500-000066010000}"/>
                </a:ext>
              </a:extLst>
            </xdr:cNvPr>
            <xdr:cNvPicPr/>
          </xdr:nvPicPr>
          <xdr:blipFill>
            <a:blip xmlns:r="http://schemas.openxmlformats.org/officeDocument/2006/relationships" r:embed="rId1">
              <a:alphaModFix amt="9000"/>
            </a:blip>
            <a:stretch/>
          </xdr:blipFill>
          <xdr:spPr>
            <a:xfrm>
              <a:off x="15222960" y="10560600"/>
              <a:ext cx="2641680" cy="80208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359" name="Imagen 10">
              <a:extLst>
                <a:ext uri="{FF2B5EF4-FFF2-40B4-BE49-F238E27FC236}">
                  <a16:creationId xmlns:a16="http://schemas.microsoft.com/office/drawing/2014/main" id="{00000000-0008-0000-0500-000067010000}"/>
                </a:ext>
              </a:extLst>
            </xdr:cNvPr>
            <xdr:cNvPicPr/>
          </xdr:nvPicPr>
          <xdr:blipFill>
            <a:blip xmlns:r="http://schemas.openxmlformats.org/officeDocument/2006/relationships" r:embed="rId1">
              <a:alphaModFix amt="9000"/>
            </a:blip>
            <a:stretch/>
          </xdr:blipFill>
          <xdr:spPr>
            <a:xfrm>
              <a:off x="10104840" y="13141080"/>
              <a:ext cx="2624760" cy="80460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360" name="Imagen 11">
              <a:extLst>
                <a:ext uri="{FF2B5EF4-FFF2-40B4-BE49-F238E27FC236}">
                  <a16:creationId xmlns:a16="http://schemas.microsoft.com/office/drawing/2014/main" id="{00000000-0008-0000-0500-000068010000}"/>
                </a:ext>
              </a:extLst>
            </xdr:cNvPr>
            <xdr:cNvPicPr/>
          </xdr:nvPicPr>
          <xdr:blipFill>
            <a:blip xmlns:r="http://schemas.openxmlformats.org/officeDocument/2006/relationships" r:embed="rId1">
              <a:alphaModFix amt="9000"/>
            </a:blip>
            <a:stretch/>
          </xdr:blipFill>
          <xdr:spPr>
            <a:xfrm>
              <a:off x="15222960" y="13141080"/>
              <a:ext cx="2641680" cy="804600"/>
            </a:xfrm>
            <a:prstGeom prst="rect">
              <a:avLst/>
            </a:prstGeom>
            <a:ln w="0">
              <a:noFill/>
            </a:ln>
          </xdr:spPr>
        </xdr:pic>
      </xdr:grpSp>
    </xdr:grpSp>
    <xdr:clientData/>
  </xdr:twoCellAnchor>
  <xdr:twoCellAnchor editAs="absolute">
    <xdr:from>
      <xdr:col>0</xdr:col>
      <xdr:colOff>0</xdr:colOff>
      <xdr:row>83</xdr:row>
      <xdr:rowOff>78120</xdr:rowOff>
    </xdr:from>
    <xdr:to>
      <xdr:col>22</xdr:col>
      <xdr:colOff>531000</xdr:colOff>
      <xdr:row>149</xdr:row>
      <xdr:rowOff>39240</xdr:rowOff>
    </xdr:to>
    <xdr:grpSp>
      <xdr:nvGrpSpPr>
        <xdr:cNvPr id="361" name="Grupo 30">
          <a:extLst>
            <a:ext uri="{FF2B5EF4-FFF2-40B4-BE49-F238E27FC236}">
              <a16:creationId xmlns:a16="http://schemas.microsoft.com/office/drawing/2014/main" id="{00000000-0008-0000-0500-000069010000}"/>
            </a:ext>
          </a:extLst>
        </xdr:cNvPr>
        <xdr:cNvGrpSpPr/>
      </xdr:nvGrpSpPr>
      <xdr:grpSpPr>
        <a:xfrm>
          <a:off x="0" y="15889620"/>
          <a:ext cx="16856850" cy="12534120"/>
          <a:chOff x="0" y="15432480"/>
          <a:chExt cx="17783280" cy="12534120"/>
        </a:xfrm>
      </xdr:grpSpPr>
      <xdr:grpSp>
        <xdr:nvGrpSpPr>
          <xdr:cNvPr id="362" name="Grupo 31">
            <a:extLst>
              <a:ext uri="{FF2B5EF4-FFF2-40B4-BE49-F238E27FC236}">
                <a16:creationId xmlns:a16="http://schemas.microsoft.com/office/drawing/2014/main" id="{00000000-0008-0000-0500-00006A010000}"/>
              </a:ext>
            </a:extLst>
          </xdr:cNvPr>
          <xdr:cNvGrpSpPr/>
        </xdr:nvGrpSpPr>
        <xdr:grpSpPr>
          <a:xfrm>
            <a:off x="0" y="15432480"/>
            <a:ext cx="7741080" cy="5345640"/>
            <a:chOff x="0" y="15432480"/>
            <a:chExt cx="7741080" cy="5345640"/>
          </a:xfrm>
        </xdr:grpSpPr>
        <xdr:pic>
          <xdr:nvPicPr>
            <xdr:cNvPr id="363" name="Imagen 53">
              <a:extLst>
                <a:ext uri="{FF2B5EF4-FFF2-40B4-BE49-F238E27FC236}">
                  <a16:creationId xmlns:a16="http://schemas.microsoft.com/office/drawing/2014/main" id="{00000000-0008-0000-0500-00006B010000}"/>
                </a:ext>
              </a:extLst>
            </xdr:cNvPr>
            <xdr:cNvPicPr/>
          </xdr:nvPicPr>
          <xdr:blipFill>
            <a:blip xmlns:r="http://schemas.openxmlformats.org/officeDocument/2006/relationships" r:embed="rId1">
              <a:alphaModFix amt="9000"/>
            </a:blip>
            <a:stretch/>
          </xdr:blipFill>
          <xdr:spPr>
            <a:xfrm>
              <a:off x="0" y="15432480"/>
              <a:ext cx="2618280" cy="76464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364" name="Imagen 54">
              <a:extLst>
                <a:ext uri="{FF2B5EF4-FFF2-40B4-BE49-F238E27FC236}">
                  <a16:creationId xmlns:a16="http://schemas.microsoft.com/office/drawing/2014/main" id="{00000000-0008-0000-0500-00006C010000}"/>
                </a:ext>
              </a:extLst>
            </xdr:cNvPr>
            <xdr:cNvPicPr/>
          </xdr:nvPicPr>
          <xdr:blipFill>
            <a:blip xmlns:r="http://schemas.openxmlformats.org/officeDocument/2006/relationships" r:embed="rId1">
              <a:alphaModFix amt="9000"/>
            </a:blip>
            <a:stretch/>
          </xdr:blipFill>
          <xdr:spPr>
            <a:xfrm>
              <a:off x="0" y="17564400"/>
              <a:ext cx="2618280" cy="76176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365" name="Imagen 55">
              <a:extLst>
                <a:ext uri="{FF2B5EF4-FFF2-40B4-BE49-F238E27FC236}">
                  <a16:creationId xmlns:a16="http://schemas.microsoft.com/office/drawing/2014/main" id="{00000000-0008-0000-0500-00006D010000}"/>
                </a:ext>
              </a:extLst>
            </xdr:cNvPr>
            <xdr:cNvPicPr/>
          </xdr:nvPicPr>
          <xdr:blipFill>
            <a:blip xmlns:r="http://schemas.openxmlformats.org/officeDocument/2006/relationships" r:embed="rId1">
              <a:alphaModFix amt="9000"/>
            </a:blip>
            <a:stretch/>
          </xdr:blipFill>
          <xdr:spPr>
            <a:xfrm>
              <a:off x="5105880" y="15432480"/>
              <a:ext cx="2635200" cy="76464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366" name="Imagen 56">
              <a:extLst>
                <a:ext uri="{FF2B5EF4-FFF2-40B4-BE49-F238E27FC236}">
                  <a16:creationId xmlns:a16="http://schemas.microsoft.com/office/drawing/2014/main" id="{00000000-0008-0000-0500-00006E010000}"/>
                </a:ext>
              </a:extLst>
            </xdr:cNvPr>
            <xdr:cNvPicPr/>
          </xdr:nvPicPr>
          <xdr:blipFill>
            <a:blip xmlns:r="http://schemas.openxmlformats.org/officeDocument/2006/relationships" r:embed="rId1">
              <a:alphaModFix amt="9000"/>
            </a:blip>
            <a:stretch/>
          </xdr:blipFill>
          <xdr:spPr>
            <a:xfrm>
              <a:off x="5105880" y="17564400"/>
              <a:ext cx="2635200" cy="76176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367" name="Imagen 57">
              <a:extLst>
                <a:ext uri="{FF2B5EF4-FFF2-40B4-BE49-F238E27FC236}">
                  <a16:creationId xmlns:a16="http://schemas.microsoft.com/office/drawing/2014/main" id="{00000000-0008-0000-0500-00006F010000}"/>
                </a:ext>
              </a:extLst>
            </xdr:cNvPr>
            <xdr:cNvPicPr/>
          </xdr:nvPicPr>
          <xdr:blipFill>
            <a:blip xmlns:r="http://schemas.openxmlformats.org/officeDocument/2006/relationships" r:embed="rId1">
              <a:alphaModFix amt="9000"/>
            </a:blip>
            <a:stretch/>
          </xdr:blipFill>
          <xdr:spPr>
            <a:xfrm>
              <a:off x="0" y="20013840"/>
              <a:ext cx="2618280" cy="76428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368" name="Imagen 58">
              <a:extLst>
                <a:ext uri="{FF2B5EF4-FFF2-40B4-BE49-F238E27FC236}">
                  <a16:creationId xmlns:a16="http://schemas.microsoft.com/office/drawing/2014/main" id="{00000000-0008-0000-0500-000070010000}"/>
                </a:ext>
              </a:extLst>
            </xdr:cNvPr>
            <xdr:cNvPicPr/>
          </xdr:nvPicPr>
          <xdr:blipFill>
            <a:blip xmlns:r="http://schemas.openxmlformats.org/officeDocument/2006/relationships" r:embed="rId1">
              <a:alphaModFix amt="9000"/>
            </a:blip>
            <a:stretch/>
          </xdr:blipFill>
          <xdr:spPr>
            <a:xfrm>
              <a:off x="5105880" y="20013840"/>
              <a:ext cx="2635200" cy="764280"/>
            </a:xfrm>
            <a:prstGeom prst="rect">
              <a:avLst/>
            </a:prstGeom>
            <a:ln w="0">
              <a:noFill/>
            </a:ln>
          </xdr:spPr>
        </xdr:pic>
      </xdr:grpSp>
      <xdr:grpSp>
        <xdr:nvGrpSpPr>
          <xdr:cNvPr id="369" name="Grupo 32">
            <a:extLst>
              <a:ext uri="{FF2B5EF4-FFF2-40B4-BE49-F238E27FC236}">
                <a16:creationId xmlns:a16="http://schemas.microsoft.com/office/drawing/2014/main" id="{00000000-0008-0000-0500-000071010000}"/>
              </a:ext>
            </a:extLst>
          </xdr:cNvPr>
          <xdr:cNvGrpSpPr/>
        </xdr:nvGrpSpPr>
        <xdr:grpSpPr>
          <a:xfrm>
            <a:off x="0" y="22620960"/>
            <a:ext cx="7741080" cy="5345640"/>
            <a:chOff x="0" y="22620960"/>
            <a:chExt cx="7741080" cy="5345640"/>
          </a:xfrm>
        </xdr:grpSpPr>
        <xdr:pic>
          <xdr:nvPicPr>
            <xdr:cNvPr id="370" name="Imagen 47">
              <a:extLst>
                <a:ext uri="{FF2B5EF4-FFF2-40B4-BE49-F238E27FC236}">
                  <a16:creationId xmlns:a16="http://schemas.microsoft.com/office/drawing/2014/main" id="{00000000-0008-0000-0500-000072010000}"/>
                </a:ext>
              </a:extLst>
            </xdr:cNvPr>
            <xdr:cNvPicPr/>
          </xdr:nvPicPr>
          <xdr:blipFill>
            <a:blip xmlns:r="http://schemas.openxmlformats.org/officeDocument/2006/relationships" r:embed="rId1">
              <a:alphaModFix amt="9000"/>
            </a:blip>
            <a:stretch/>
          </xdr:blipFill>
          <xdr:spPr>
            <a:xfrm>
              <a:off x="0" y="22620960"/>
              <a:ext cx="2618280" cy="76464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371" name="Imagen 48">
              <a:extLst>
                <a:ext uri="{FF2B5EF4-FFF2-40B4-BE49-F238E27FC236}">
                  <a16:creationId xmlns:a16="http://schemas.microsoft.com/office/drawing/2014/main" id="{00000000-0008-0000-0500-000073010000}"/>
                </a:ext>
              </a:extLst>
            </xdr:cNvPr>
            <xdr:cNvPicPr/>
          </xdr:nvPicPr>
          <xdr:blipFill>
            <a:blip xmlns:r="http://schemas.openxmlformats.org/officeDocument/2006/relationships" r:embed="rId1">
              <a:alphaModFix amt="9000"/>
            </a:blip>
            <a:stretch/>
          </xdr:blipFill>
          <xdr:spPr>
            <a:xfrm>
              <a:off x="0" y="24752880"/>
              <a:ext cx="2618280" cy="76176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372" name="Imagen 49">
              <a:extLst>
                <a:ext uri="{FF2B5EF4-FFF2-40B4-BE49-F238E27FC236}">
                  <a16:creationId xmlns:a16="http://schemas.microsoft.com/office/drawing/2014/main" id="{00000000-0008-0000-0500-000074010000}"/>
                </a:ext>
              </a:extLst>
            </xdr:cNvPr>
            <xdr:cNvPicPr/>
          </xdr:nvPicPr>
          <xdr:blipFill>
            <a:blip xmlns:r="http://schemas.openxmlformats.org/officeDocument/2006/relationships" r:embed="rId1">
              <a:alphaModFix amt="9000"/>
            </a:blip>
            <a:stretch/>
          </xdr:blipFill>
          <xdr:spPr>
            <a:xfrm>
              <a:off x="5105880" y="22620960"/>
              <a:ext cx="2635200" cy="76464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373" name="Imagen 50">
              <a:extLst>
                <a:ext uri="{FF2B5EF4-FFF2-40B4-BE49-F238E27FC236}">
                  <a16:creationId xmlns:a16="http://schemas.microsoft.com/office/drawing/2014/main" id="{00000000-0008-0000-0500-000075010000}"/>
                </a:ext>
              </a:extLst>
            </xdr:cNvPr>
            <xdr:cNvPicPr/>
          </xdr:nvPicPr>
          <xdr:blipFill>
            <a:blip xmlns:r="http://schemas.openxmlformats.org/officeDocument/2006/relationships" r:embed="rId1">
              <a:alphaModFix amt="9000"/>
            </a:blip>
            <a:stretch/>
          </xdr:blipFill>
          <xdr:spPr>
            <a:xfrm>
              <a:off x="5105880" y="24752880"/>
              <a:ext cx="2635200" cy="76176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374" name="Imagen 51">
              <a:extLst>
                <a:ext uri="{FF2B5EF4-FFF2-40B4-BE49-F238E27FC236}">
                  <a16:creationId xmlns:a16="http://schemas.microsoft.com/office/drawing/2014/main" id="{00000000-0008-0000-0500-000076010000}"/>
                </a:ext>
              </a:extLst>
            </xdr:cNvPr>
            <xdr:cNvPicPr/>
          </xdr:nvPicPr>
          <xdr:blipFill>
            <a:blip xmlns:r="http://schemas.openxmlformats.org/officeDocument/2006/relationships" r:embed="rId1">
              <a:alphaModFix amt="9000"/>
            </a:blip>
            <a:stretch/>
          </xdr:blipFill>
          <xdr:spPr>
            <a:xfrm>
              <a:off x="0" y="27202320"/>
              <a:ext cx="2618280" cy="76428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375" name="Imagen 52">
              <a:extLst>
                <a:ext uri="{FF2B5EF4-FFF2-40B4-BE49-F238E27FC236}">
                  <a16:creationId xmlns:a16="http://schemas.microsoft.com/office/drawing/2014/main" id="{00000000-0008-0000-0500-000077010000}"/>
                </a:ext>
              </a:extLst>
            </xdr:cNvPr>
            <xdr:cNvPicPr/>
          </xdr:nvPicPr>
          <xdr:blipFill>
            <a:blip xmlns:r="http://schemas.openxmlformats.org/officeDocument/2006/relationships" r:embed="rId1">
              <a:alphaModFix amt="9000"/>
            </a:blip>
            <a:stretch/>
          </xdr:blipFill>
          <xdr:spPr>
            <a:xfrm>
              <a:off x="5105880" y="27202320"/>
              <a:ext cx="2635200" cy="764280"/>
            </a:xfrm>
            <a:prstGeom prst="rect">
              <a:avLst/>
            </a:prstGeom>
            <a:ln w="0">
              <a:noFill/>
            </a:ln>
          </xdr:spPr>
        </xdr:pic>
      </xdr:grpSp>
      <xdr:grpSp>
        <xdr:nvGrpSpPr>
          <xdr:cNvPr id="376" name="Grupo 33">
            <a:extLst>
              <a:ext uri="{FF2B5EF4-FFF2-40B4-BE49-F238E27FC236}">
                <a16:creationId xmlns:a16="http://schemas.microsoft.com/office/drawing/2014/main" id="{00000000-0008-0000-0500-000078010000}"/>
              </a:ext>
            </a:extLst>
          </xdr:cNvPr>
          <xdr:cNvGrpSpPr/>
        </xdr:nvGrpSpPr>
        <xdr:grpSpPr>
          <a:xfrm>
            <a:off x="10042200" y="15432480"/>
            <a:ext cx="7741080" cy="5345640"/>
            <a:chOff x="10042200" y="15432480"/>
            <a:chExt cx="7741080" cy="5345640"/>
          </a:xfrm>
        </xdr:grpSpPr>
        <xdr:pic>
          <xdr:nvPicPr>
            <xdr:cNvPr id="377" name="Imagen 41">
              <a:extLst>
                <a:ext uri="{FF2B5EF4-FFF2-40B4-BE49-F238E27FC236}">
                  <a16:creationId xmlns:a16="http://schemas.microsoft.com/office/drawing/2014/main" id="{00000000-0008-0000-0500-000079010000}"/>
                </a:ext>
              </a:extLst>
            </xdr:cNvPr>
            <xdr:cNvPicPr/>
          </xdr:nvPicPr>
          <xdr:blipFill>
            <a:blip xmlns:r="http://schemas.openxmlformats.org/officeDocument/2006/relationships" r:embed="rId1">
              <a:alphaModFix amt="9000"/>
            </a:blip>
            <a:stretch/>
          </xdr:blipFill>
          <xdr:spPr>
            <a:xfrm>
              <a:off x="10042200" y="15432480"/>
              <a:ext cx="2618280" cy="76464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378" name="Imagen 42">
              <a:extLst>
                <a:ext uri="{FF2B5EF4-FFF2-40B4-BE49-F238E27FC236}">
                  <a16:creationId xmlns:a16="http://schemas.microsoft.com/office/drawing/2014/main" id="{00000000-0008-0000-0500-00007A010000}"/>
                </a:ext>
              </a:extLst>
            </xdr:cNvPr>
            <xdr:cNvPicPr/>
          </xdr:nvPicPr>
          <xdr:blipFill>
            <a:blip xmlns:r="http://schemas.openxmlformats.org/officeDocument/2006/relationships" r:embed="rId1">
              <a:alphaModFix amt="9000"/>
            </a:blip>
            <a:stretch/>
          </xdr:blipFill>
          <xdr:spPr>
            <a:xfrm>
              <a:off x="10042200" y="17564400"/>
              <a:ext cx="2618280" cy="76176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379" name="Imagen 43">
              <a:extLst>
                <a:ext uri="{FF2B5EF4-FFF2-40B4-BE49-F238E27FC236}">
                  <a16:creationId xmlns:a16="http://schemas.microsoft.com/office/drawing/2014/main" id="{00000000-0008-0000-0500-00007B010000}"/>
                </a:ext>
              </a:extLst>
            </xdr:cNvPr>
            <xdr:cNvPicPr/>
          </xdr:nvPicPr>
          <xdr:blipFill>
            <a:blip xmlns:r="http://schemas.openxmlformats.org/officeDocument/2006/relationships" r:embed="rId1">
              <a:alphaModFix amt="9000"/>
            </a:blip>
            <a:stretch/>
          </xdr:blipFill>
          <xdr:spPr>
            <a:xfrm>
              <a:off x="15148080" y="15432480"/>
              <a:ext cx="2635200" cy="76464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380" name="Imagen 44">
              <a:extLst>
                <a:ext uri="{FF2B5EF4-FFF2-40B4-BE49-F238E27FC236}">
                  <a16:creationId xmlns:a16="http://schemas.microsoft.com/office/drawing/2014/main" id="{00000000-0008-0000-0500-00007C010000}"/>
                </a:ext>
              </a:extLst>
            </xdr:cNvPr>
            <xdr:cNvPicPr/>
          </xdr:nvPicPr>
          <xdr:blipFill>
            <a:blip xmlns:r="http://schemas.openxmlformats.org/officeDocument/2006/relationships" r:embed="rId1">
              <a:alphaModFix amt="9000"/>
            </a:blip>
            <a:stretch/>
          </xdr:blipFill>
          <xdr:spPr>
            <a:xfrm>
              <a:off x="15148080" y="17564400"/>
              <a:ext cx="2635200" cy="76176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381" name="Imagen 45">
              <a:extLst>
                <a:ext uri="{FF2B5EF4-FFF2-40B4-BE49-F238E27FC236}">
                  <a16:creationId xmlns:a16="http://schemas.microsoft.com/office/drawing/2014/main" id="{00000000-0008-0000-0500-00007D010000}"/>
                </a:ext>
              </a:extLst>
            </xdr:cNvPr>
            <xdr:cNvPicPr/>
          </xdr:nvPicPr>
          <xdr:blipFill>
            <a:blip xmlns:r="http://schemas.openxmlformats.org/officeDocument/2006/relationships" r:embed="rId1">
              <a:alphaModFix amt="9000"/>
            </a:blip>
            <a:stretch/>
          </xdr:blipFill>
          <xdr:spPr>
            <a:xfrm>
              <a:off x="10042200" y="20013840"/>
              <a:ext cx="2618280" cy="76428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382" name="Imagen 46">
              <a:extLst>
                <a:ext uri="{FF2B5EF4-FFF2-40B4-BE49-F238E27FC236}">
                  <a16:creationId xmlns:a16="http://schemas.microsoft.com/office/drawing/2014/main" id="{00000000-0008-0000-0500-00007E010000}"/>
                </a:ext>
              </a:extLst>
            </xdr:cNvPr>
            <xdr:cNvPicPr/>
          </xdr:nvPicPr>
          <xdr:blipFill>
            <a:blip xmlns:r="http://schemas.openxmlformats.org/officeDocument/2006/relationships" r:embed="rId1">
              <a:alphaModFix amt="9000"/>
            </a:blip>
            <a:stretch/>
          </xdr:blipFill>
          <xdr:spPr>
            <a:xfrm>
              <a:off x="15148080" y="20013840"/>
              <a:ext cx="2635200" cy="764280"/>
            </a:xfrm>
            <a:prstGeom prst="rect">
              <a:avLst/>
            </a:prstGeom>
            <a:ln w="0">
              <a:noFill/>
            </a:ln>
          </xdr:spPr>
        </xdr:pic>
      </xdr:grpSp>
      <xdr:grpSp>
        <xdr:nvGrpSpPr>
          <xdr:cNvPr id="383" name="Grupo 34">
            <a:extLst>
              <a:ext uri="{FF2B5EF4-FFF2-40B4-BE49-F238E27FC236}">
                <a16:creationId xmlns:a16="http://schemas.microsoft.com/office/drawing/2014/main" id="{00000000-0008-0000-0500-00007F010000}"/>
              </a:ext>
            </a:extLst>
          </xdr:cNvPr>
          <xdr:cNvGrpSpPr/>
        </xdr:nvGrpSpPr>
        <xdr:grpSpPr>
          <a:xfrm>
            <a:off x="10042200" y="22620960"/>
            <a:ext cx="7741080" cy="5345640"/>
            <a:chOff x="10042200" y="22620960"/>
            <a:chExt cx="7741080" cy="5345640"/>
          </a:xfrm>
        </xdr:grpSpPr>
        <xdr:pic>
          <xdr:nvPicPr>
            <xdr:cNvPr id="384" name="Imagen 35">
              <a:extLst>
                <a:ext uri="{FF2B5EF4-FFF2-40B4-BE49-F238E27FC236}">
                  <a16:creationId xmlns:a16="http://schemas.microsoft.com/office/drawing/2014/main" id="{00000000-0008-0000-0500-000080010000}"/>
                </a:ext>
              </a:extLst>
            </xdr:cNvPr>
            <xdr:cNvPicPr/>
          </xdr:nvPicPr>
          <xdr:blipFill>
            <a:blip xmlns:r="http://schemas.openxmlformats.org/officeDocument/2006/relationships" r:embed="rId1">
              <a:alphaModFix amt="9000"/>
            </a:blip>
            <a:stretch/>
          </xdr:blipFill>
          <xdr:spPr>
            <a:xfrm>
              <a:off x="10042200" y="22620960"/>
              <a:ext cx="2618280" cy="76464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385" name="Imagen 36">
              <a:extLst>
                <a:ext uri="{FF2B5EF4-FFF2-40B4-BE49-F238E27FC236}">
                  <a16:creationId xmlns:a16="http://schemas.microsoft.com/office/drawing/2014/main" id="{00000000-0008-0000-0500-000081010000}"/>
                </a:ext>
              </a:extLst>
            </xdr:cNvPr>
            <xdr:cNvPicPr/>
          </xdr:nvPicPr>
          <xdr:blipFill>
            <a:blip xmlns:r="http://schemas.openxmlformats.org/officeDocument/2006/relationships" r:embed="rId1">
              <a:alphaModFix amt="9000"/>
            </a:blip>
            <a:stretch/>
          </xdr:blipFill>
          <xdr:spPr>
            <a:xfrm>
              <a:off x="10042200" y="24752880"/>
              <a:ext cx="2618280" cy="76176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386" name="Imagen 37">
              <a:extLst>
                <a:ext uri="{FF2B5EF4-FFF2-40B4-BE49-F238E27FC236}">
                  <a16:creationId xmlns:a16="http://schemas.microsoft.com/office/drawing/2014/main" id="{00000000-0008-0000-0500-000082010000}"/>
                </a:ext>
              </a:extLst>
            </xdr:cNvPr>
            <xdr:cNvPicPr/>
          </xdr:nvPicPr>
          <xdr:blipFill>
            <a:blip xmlns:r="http://schemas.openxmlformats.org/officeDocument/2006/relationships" r:embed="rId1">
              <a:alphaModFix amt="9000"/>
            </a:blip>
            <a:stretch/>
          </xdr:blipFill>
          <xdr:spPr>
            <a:xfrm>
              <a:off x="15148080" y="22620960"/>
              <a:ext cx="2635200" cy="76464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387" name="Imagen 38">
              <a:extLst>
                <a:ext uri="{FF2B5EF4-FFF2-40B4-BE49-F238E27FC236}">
                  <a16:creationId xmlns:a16="http://schemas.microsoft.com/office/drawing/2014/main" id="{00000000-0008-0000-0500-000083010000}"/>
                </a:ext>
              </a:extLst>
            </xdr:cNvPr>
            <xdr:cNvPicPr/>
          </xdr:nvPicPr>
          <xdr:blipFill>
            <a:blip xmlns:r="http://schemas.openxmlformats.org/officeDocument/2006/relationships" r:embed="rId1">
              <a:alphaModFix amt="9000"/>
            </a:blip>
            <a:stretch/>
          </xdr:blipFill>
          <xdr:spPr>
            <a:xfrm>
              <a:off x="15148080" y="24752880"/>
              <a:ext cx="2635200" cy="76176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388" name="Imagen 39">
              <a:extLst>
                <a:ext uri="{FF2B5EF4-FFF2-40B4-BE49-F238E27FC236}">
                  <a16:creationId xmlns:a16="http://schemas.microsoft.com/office/drawing/2014/main" id="{00000000-0008-0000-0500-000084010000}"/>
                </a:ext>
              </a:extLst>
            </xdr:cNvPr>
            <xdr:cNvPicPr/>
          </xdr:nvPicPr>
          <xdr:blipFill>
            <a:blip xmlns:r="http://schemas.openxmlformats.org/officeDocument/2006/relationships" r:embed="rId1">
              <a:alphaModFix amt="9000"/>
            </a:blip>
            <a:stretch/>
          </xdr:blipFill>
          <xdr:spPr>
            <a:xfrm>
              <a:off x="10042200" y="27202320"/>
              <a:ext cx="2618280" cy="764280"/>
            </a:xfrm>
            <a:prstGeom prst="rect">
              <a:avLst/>
            </a:prstGeom>
            <a:ln w="0">
              <a:noFill/>
            </a:ln>
          </xdr:spPr>
        </xdr:pic>
        <xdr:pic>
          <xdr:nvPicPr>
            <xdr:cNvPr id="389" name="Imagen 40">
              <a:extLst>
                <a:ext uri="{FF2B5EF4-FFF2-40B4-BE49-F238E27FC236}">
                  <a16:creationId xmlns:a16="http://schemas.microsoft.com/office/drawing/2014/main" id="{00000000-0008-0000-0500-000085010000}"/>
                </a:ext>
              </a:extLst>
            </xdr:cNvPr>
            <xdr:cNvPicPr/>
          </xdr:nvPicPr>
          <xdr:blipFill>
            <a:blip xmlns:r="http://schemas.openxmlformats.org/officeDocument/2006/relationships" r:embed="rId1">
              <a:alphaModFix amt="9000"/>
            </a:blip>
            <a:stretch/>
          </xdr:blipFill>
          <xdr:spPr>
            <a:xfrm>
              <a:off x="15148080" y="27202320"/>
              <a:ext cx="2635200" cy="764280"/>
            </a:xfrm>
            <a:prstGeom prst="rect">
              <a:avLst/>
            </a:prstGeom>
            <a:ln w="0">
              <a:noFill/>
            </a:ln>
          </xdr:spPr>
        </xdr:pic>
      </xdr:grpSp>
    </xdr:grpSp>
    <xdr:clientData/>
  </xdr:twoCellAnchor>
</xdr:wsDr>
</file>

<file path=xl/richData/_rels/richValueRel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0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0__2" displayName="Table_0__2" ref="A3:C40" totalsRowShown="0">
  <autoFilter ref="A3:C40" xr:uid="{00000000-0009-0000-0100-000001000000}"/>
  <tableColumns count="3">
    <tableColumn id="1" xr3:uid="{00000000-0010-0000-0000-000001000000}" name="MES"/>
    <tableColumn id="2" xr3:uid="{00000000-0010-0000-0000-000002000000}" name="IPC NACIONAL EMPALME IPIM"/>
    <tableColumn id="3" xr3:uid="{0BB72EA4-A325-4D81-9A3B-39DFC31D3613}" name="Columna1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facpce.org.ar/indices-facpce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K31"/>
  <sheetViews>
    <sheetView showGridLines="0" showRowColHeaders="0" tabSelected="1" zoomScaleNormal="100" workbookViewId="0"/>
  </sheetViews>
  <sheetFormatPr baseColWidth="10" defaultColWidth="11" defaultRowHeight="15" x14ac:dyDescent="0.25"/>
  <cols>
    <col min="1" max="1" width="2.42578125" style="3" customWidth="1"/>
    <col min="2" max="2" width="13.42578125" style="3" customWidth="1"/>
    <col min="3" max="3" width="12.28515625" style="3" customWidth="1"/>
    <col min="4" max="4" width="12.42578125" style="3" customWidth="1"/>
    <col min="5" max="5" width="13.28515625" style="3" customWidth="1"/>
    <col min="6" max="7" width="11" style="3"/>
    <col min="8" max="8" width="12.85546875" style="3" customWidth="1"/>
    <col min="9" max="16384" width="11" style="3"/>
  </cols>
  <sheetData>
    <row r="2" spans="2:11" ht="14.25" customHeight="1" x14ac:dyDescent="0.25">
      <c r="E2" s="257" t="s">
        <v>0</v>
      </c>
      <c r="F2" s="257"/>
      <c r="G2" s="257"/>
      <c r="H2" s="257"/>
      <c r="I2" s="257"/>
      <c r="J2" s="257"/>
    </row>
    <row r="3" spans="2:11" ht="14.25" customHeight="1" x14ac:dyDescent="0.25">
      <c r="E3" s="257"/>
      <c r="F3" s="257"/>
      <c r="G3" s="257"/>
      <c r="H3" s="257"/>
      <c r="I3" s="257"/>
      <c r="J3" s="257"/>
    </row>
    <row r="4" spans="2:11" ht="14.25" customHeight="1" x14ac:dyDescent="0.25">
      <c r="E4" s="257"/>
      <c r="F4" s="257"/>
      <c r="G4" s="257"/>
      <c r="H4" s="257"/>
      <c r="I4" s="257"/>
      <c r="J4" s="257"/>
    </row>
    <row r="5" spans="2:11" ht="14.25" customHeight="1" x14ac:dyDescent="0.25">
      <c r="E5" s="257"/>
      <c r="F5" s="257"/>
      <c r="G5" s="257"/>
      <c r="H5" s="257"/>
      <c r="I5" s="257"/>
      <c r="J5" s="257"/>
    </row>
    <row r="7" spans="2:11" ht="87" customHeight="1" x14ac:dyDescent="0.25">
      <c r="B7" s="258" t="s">
        <v>1</v>
      </c>
      <c r="C7" s="258"/>
      <c r="D7" s="258"/>
      <c r="E7" s="258"/>
      <c r="F7" s="258"/>
      <c r="G7" s="258"/>
      <c r="H7" s="258"/>
      <c r="I7" s="258"/>
      <c r="J7" s="258"/>
      <c r="K7" s="4"/>
    </row>
    <row r="8" spans="2:11" ht="61.5" customHeight="1" x14ac:dyDescent="0.25">
      <c r="B8" s="258" t="s">
        <v>2</v>
      </c>
      <c r="C8" s="258"/>
      <c r="D8" s="258"/>
      <c r="E8" s="258"/>
      <c r="F8" s="258"/>
      <c r="G8" s="258"/>
      <c r="H8" s="258"/>
      <c r="I8" s="258"/>
      <c r="J8" s="258"/>
      <c r="K8" s="4"/>
    </row>
    <row r="9" spans="2:11" ht="15.75" x14ac:dyDescent="0.25">
      <c r="B9" s="2"/>
      <c r="C9" s="2"/>
      <c r="D9" s="2"/>
      <c r="E9" s="2"/>
      <c r="F9" s="2"/>
      <c r="G9" s="2"/>
      <c r="H9" s="2"/>
      <c r="I9" s="2"/>
      <c r="J9" s="2"/>
      <c r="K9" s="4"/>
    </row>
    <row r="10" spans="2:11" ht="18.75" customHeight="1" x14ac:dyDescent="0.25">
      <c r="B10" s="5"/>
      <c r="C10" s="259" t="s">
        <v>3</v>
      </c>
      <c r="D10" s="259"/>
      <c r="E10" s="259"/>
      <c r="F10" s="6">
        <v>45354</v>
      </c>
      <c r="G10" s="4"/>
      <c r="H10" s="5"/>
      <c r="I10" s="5"/>
      <c r="J10" s="5"/>
      <c r="K10" s="4"/>
    </row>
    <row r="11" spans="2:11" ht="15.75" x14ac:dyDescent="0.25">
      <c r="B11" s="7"/>
      <c r="C11" s="7"/>
      <c r="D11" s="7"/>
      <c r="E11" s="7"/>
      <c r="F11" s="7"/>
      <c r="G11" s="7"/>
      <c r="H11" s="7"/>
      <c r="I11" s="7"/>
      <c r="J11" s="7"/>
      <c r="K11" s="4"/>
    </row>
    <row r="12" spans="2:11" x14ac:dyDescent="0.25">
      <c r="B12" s="8"/>
      <c r="C12" s="9"/>
      <c r="D12" s="9"/>
      <c r="E12" s="9"/>
      <c r="F12" s="9"/>
      <c r="G12" s="9"/>
      <c r="H12" s="9"/>
      <c r="I12" s="9"/>
      <c r="J12" s="9"/>
    </row>
    <row r="13" spans="2:11" ht="15.75" x14ac:dyDescent="0.25">
      <c r="B13" s="260" t="s">
        <v>4</v>
      </c>
      <c r="C13" s="260"/>
    </row>
    <row r="14" spans="2:11" s="10" customFormat="1" ht="48.75" customHeight="1" x14ac:dyDescent="0.3">
      <c r="D14" s="11" t="s">
        <v>5</v>
      </c>
      <c r="E14" s="11"/>
      <c r="F14" s="11"/>
    </row>
    <row r="15" spans="2:11" s="10" customFormat="1" ht="48.75" customHeight="1" x14ac:dyDescent="0.3">
      <c r="D15" s="12" t="s">
        <v>6</v>
      </c>
      <c r="E15" s="12"/>
      <c r="F15" s="12"/>
    </row>
    <row r="16" spans="2:11" s="10" customFormat="1" ht="48.75" customHeight="1" x14ac:dyDescent="0.3">
      <c r="D16" s="12" t="s">
        <v>7</v>
      </c>
      <c r="E16" s="12"/>
      <c r="F16" s="12"/>
    </row>
    <row r="17" spans="2:11" s="10" customFormat="1" ht="48.75" customHeight="1" x14ac:dyDescent="0.3">
      <c r="D17" s="12" t="s">
        <v>8</v>
      </c>
      <c r="E17" s="12"/>
      <c r="F17" s="12"/>
    </row>
    <row r="21" spans="2:11" ht="15.75" x14ac:dyDescent="0.25">
      <c r="B21" s="7"/>
      <c r="C21" s="7"/>
      <c r="D21" s="7"/>
      <c r="E21" s="7"/>
      <c r="F21" s="7"/>
      <c r="G21" s="7"/>
      <c r="H21" s="7"/>
      <c r="I21" s="7"/>
      <c r="J21" s="7"/>
    </row>
    <row r="22" spans="2:11" x14ac:dyDescent="0.25">
      <c r="B22" s="8"/>
      <c r="C22" s="9"/>
      <c r="D22" s="9"/>
      <c r="E22" s="9"/>
      <c r="F22" s="9"/>
      <c r="G22" s="9"/>
      <c r="H22" s="9"/>
      <c r="I22" s="9"/>
      <c r="J22" s="9"/>
    </row>
    <row r="24" spans="2:11" s="13" customFormat="1" ht="24" customHeight="1" x14ac:dyDescent="0.25">
      <c r="B24" s="262" t="e" vm="1">
        <v>#VALUE!</v>
      </c>
      <c r="C24" s="262"/>
      <c r="D24" s="262"/>
      <c r="E24" s="262"/>
      <c r="F24" s="262"/>
      <c r="G24" s="262"/>
      <c r="H24" s="263" t="s">
        <v>9</v>
      </c>
      <c r="I24" s="263"/>
      <c r="J24" s="263"/>
      <c r="K24" s="4"/>
    </row>
    <row r="25" spans="2:11" s="14" customFormat="1" ht="17.25" customHeight="1" x14ac:dyDescent="0.25">
      <c r="B25" s="261" t="s">
        <v>10</v>
      </c>
      <c r="C25" s="261"/>
      <c r="D25" s="15">
        <f>+'Índice FACPCE'!B5</f>
        <v>1028.7059999999999</v>
      </c>
      <c r="E25" s="16"/>
      <c r="F25" s="17"/>
      <c r="G25" s="264" t="s">
        <v>11</v>
      </c>
      <c r="H25" s="264"/>
      <c r="I25" s="264"/>
      <c r="J25" s="264"/>
      <c r="K25" s="18"/>
    </row>
    <row r="26" spans="2:11" s="14" customFormat="1" ht="17.25" customHeight="1" x14ac:dyDescent="0.25">
      <c r="B26" s="1" t="s">
        <v>12</v>
      </c>
      <c r="C26" s="19">
        <f>F10</f>
        <v>45354</v>
      </c>
      <c r="D26" s="15">
        <f>VLOOKUP(C26-31,'Índice FACPCE'!$A$3:$G$50,2,FALSE())</f>
        <v>4825.7880999999998</v>
      </c>
      <c r="E26" s="20"/>
      <c r="F26" s="17"/>
      <c r="G26" s="17"/>
      <c r="H26" s="17"/>
      <c r="I26" s="17"/>
      <c r="J26" s="20"/>
      <c r="K26" s="18"/>
    </row>
    <row r="27" spans="2:11" s="14" customFormat="1" ht="17.25" customHeight="1" x14ac:dyDescent="0.25">
      <c r="B27" s="261" t="s">
        <v>13</v>
      </c>
      <c r="C27" s="261"/>
      <c r="D27" s="21">
        <f>VLOOKUP(C26-31,'Índice FACPCE'!$A$3:$G$50,5,FALSE())</f>
        <v>0.13240676053524769</v>
      </c>
      <c r="E27" s="22"/>
      <c r="F27" s="17"/>
      <c r="G27" s="17"/>
      <c r="H27" s="17"/>
      <c r="I27" s="17"/>
      <c r="J27" s="22"/>
      <c r="K27" s="18"/>
    </row>
    <row r="28" spans="2:11" s="14" customFormat="1" ht="17.25" customHeight="1" x14ac:dyDescent="0.25">
      <c r="B28" s="261" t="s">
        <v>14</v>
      </c>
      <c r="C28" s="261"/>
      <c r="D28" s="21">
        <f>VLOOKUP(C26-31,'Índice FACPCE'!$A$3:$G$50,6,FALSE())</f>
        <v>3.9888867822396925</v>
      </c>
      <c r="E28" s="17"/>
      <c r="F28" s="17"/>
      <c r="G28" s="17"/>
      <c r="H28" s="17"/>
      <c r="I28" s="17"/>
      <c r="J28" s="22"/>
      <c r="K28" s="18"/>
    </row>
    <row r="29" spans="2:11" s="14" customFormat="1" ht="18.75" customHeight="1" x14ac:dyDescent="0.25">
      <c r="B29" s="23"/>
      <c r="C29" s="17"/>
      <c r="D29" s="17"/>
      <c r="E29" s="17"/>
      <c r="F29" s="17"/>
      <c r="I29" s="17"/>
      <c r="J29" s="17"/>
    </row>
    <row r="30" spans="2:11" ht="18.75" customHeight="1" x14ac:dyDescent="0.25">
      <c r="B30" s="24"/>
      <c r="C30" s="25"/>
      <c r="D30" s="25"/>
      <c r="E30" s="25"/>
      <c r="F30" s="25"/>
      <c r="G30" s="25"/>
      <c r="H30" s="25"/>
      <c r="I30" s="25"/>
      <c r="J30" s="25"/>
      <c r="K30" s="4"/>
    </row>
    <row r="31" spans="2:11" x14ac:dyDescent="0.25">
      <c r="B31" s="24"/>
      <c r="C31" s="24"/>
      <c r="D31" s="24"/>
      <c r="E31" s="24"/>
      <c r="F31" s="24"/>
      <c r="G31" s="24"/>
      <c r="H31" s="24"/>
      <c r="I31" s="24"/>
      <c r="J31" s="24"/>
    </row>
  </sheetData>
  <sheetProtection algorithmName="SHA-512" hashValue="MNKk/78+nQ5HGrb94kZjvkXt0v+5T4SqhwTrch9t8p1ha1VNNbZnRah0ELMXGFGfKLEG+mVBG7AUnfUAETy3cg==" saltValue="6nRsY2Vgo8Os/2JHxgMHZg==" spinCount="100000" sheet="1" objects="1" scenarios="1"/>
  <protectedRanges>
    <protectedRange sqref="F10" name="Rango2"/>
    <protectedRange sqref="H24:J24" name="Rango3"/>
  </protectedRanges>
  <mergeCells count="11">
    <mergeCell ref="B28:C28"/>
    <mergeCell ref="B24:G24"/>
    <mergeCell ref="H24:J24"/>
    <mergeCell ref="B25:C25"/>
    <mergeCell ref="G25:J25"/>
    <mergeCell ref="B27:C27"/>
    <mergeCell ref="E2:J5"/>
    <mergeCell ref="B7:J7"/>
    <mergeCell ref="B8:J8"/>
    <mergeCell ref="C10:E10"/>
    <mergeCell ref="B13:C13"/>
  </mergeCells>
  <hyperlinks>
    <hyperlink ref="H24" r:id="rId1" xr:uid="{00000000-0004-0000-0000-000000000000}"/>
  </hyperlinks>
  <pageMargins left="0.30972222222222201" right="0.209722222222222" top="0.75" bottom="0.47986111111111102" header="0.511811023622047" footer="0.511811023622047"/>
  <pageSetup paperSize="9" fitToHeight="0" orientation="portrait" horizontalDpi="300" verticalDpi="30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'Índice FACPCE'!$G$4:$G$21</xm:f>
          </x14:formula1>
          <xm:sqref>F10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K44"/>
  <sheetViews>
    <sheetView showGridLines="0" showRowColHeaders="0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D6" sqref="D6 J3:K3"/>
    </sheetView>
  </sheetViews>
  <sheetFormatPr baseColWidth="10" defaultColWidth="11.42578125" defaultRowHeight="14.25" x14ac:dyDescent="0.2"/>
  <cols>
    <col min="1" max="1" width="3" style="26" customWidth="1"/>
    <col min="2" max="2" width="79.7109375" style="27" customWidth="1"/>
    <col min="3" max="3" width="11.42578125" style="26"/>
    <col min="4" max="6" width="11.28515625" style="26" customWidth="1"/>
    <col min="7" max="7" width="4.42578125" style="26" customWidth="1"/>
    <col min="8" max="11" width="12.7109375" style="26" customWidth="1"/>
    <col min="12" max="16384" width="11.42578125" style="26"/>
  </cols>
  <sheetData>
    <row r="1" spans="2:11" ht="33" customHeight="1" x14ac:dyDescent="0.2">
      <c r="B1" s="265" t="s">
        <v>15</v>
      </c>
      <c r="C1" s="265"/>
      <c r="D1" s="265"/>
      <c r="E1" s="265"/>
      <c r="F1" s="265"/>
      <c r="G1" s="265"/>
      <c r="H1" s="265"/>
      <c r="I1" s="265"/>
      <c r="J1" s="265"/>
      <c r="K1" s="265"/>
    </row>
    <row r="2" spans="2:11" x14ac:dyDescent="0.2">
      <c r="B2" s="28"/>
      <c r="C2" s="29"/>
      <c r="D2" s="29"/>
      <c r="E2" s="29"/>
      <c r="F2" s="29"/>
      <c r="G2" s="30"/>
    </row>
    <row r="3" spans="2:11" ht="15" customHeight="1" x14ac:dyDescent="0.25">
      <c r="B3" s="31"/>
      <c r="C3" s="266" t="s">
        <v>16</v>
      </c>
      <c r="D3" s="266"/>
      <c r="E3" s="266"/>
      <c r="F3" s="266"/>
      <c r="H3" s="267" t="s">
        <v>17</v>
      </c>
      <c r="I3" s="267"/>
      <c r="J3" s="268">
        <f>+INICIO!C26</f>
        <v>45354</v>
      </c>
      <c r="K3" s="268"/>
    </row>
    <row r="4" spans="2:11" ht="15.75" x14ac:dyDescent="0.2">
      <c r="B4" s="269" t="s">
        <v>18</v>
      </c>
      <c r="C4" s="270" t="s">
        <v>19</v>
      </c>
      <c r="D4" s="271" t="s">
        <v>20</v>
      </c>
      <c r="E4" s="271"/>
      <c r="F4" s="271"/>
      <c r="G4" s="32"/>
      <c r="H4" s="272" t="s">
        <v>19</v>
      </c>
      <c r="I4" s="273" t="s">
        <v>20</v>
      </c>
      <c r="J4" s="273"/>
      <c r="K4" s="273"/>
    </row>
    <row r="5" spans="2:11" s="32" customFormat="1" ht="15.75" x14ac:dyDescent="0.25">
      <c r="B5" s="269"/>
      <c r="C5" s="270"/>
      <c r="D5" s="33" t="s">
        <v>21</v>
      </c>
      <c r="E5" s="34" t="s">
        <v>22</v>
      </c>
      <c r="F5" s="35" t="s">
        <v>23</v>
      </c>
      <c r="H5" s="272"/>
      <c r="I5" s="36" t="s">
        <v>21</v>
      </c>
      <c r="J5" s="37" t="s">
        <v>22</v>
      </c>
      <c r="K5" s="38" t="s">
        <v>23</v>
      </c>
    </row>
    <row r="6" spans="2:11" s="32" customFormat="1" ht="19.5" customHeight="1" x14ac:dyDescent="0.25">
      <c r="B6" s="39" t="s">
        <v>24</v>
      </c>
      <c r="C6" s="274"/>
      <c r="D6" s="40">
        <v>3500</v>
      </c>
      <c r="E6" s="41">
        <v>5000</v>
      </c>
      <c r="F6" s="42">
        <v>6500</v>
      </c>
      <c r="H6" s="275"/>
      <c r="I6" s="43">
        <f>_xlfn.CEILING.MATH(D6*(1+(VLOOKUP($J$3-31,'Índice FACPCE'!$A$5:$G$50,6,FALSE()))),50)</f>
        <v>17500</v>
      </c>
      <c r="J6" s="44">
        <f>_xlfn.CEILING.MATH(E6*(1+(VLOOKUP($J$3-31,'Índice FACPCE'!$A$5:$G$50,6,FALSE()))),50)</f>
        <v>24950</v>
      </c>
      <c r="K6" s="45">
        <f>_xlfn.CEILING.MATH(F6*(1+(VLOOKUP($J$3-31,'Índice FACPCE'!$A$5:$G$50,6,FALSE()))),50)</f>
        <v>32450</v>
      </c>
    </row>
    <row r="7" spans="2:11" s="32" customFormat="1" ht="19.5" customHeight="1" x14ac:dyDescent="0.25">
      <c r="B7" s="46" t="s">
        <v>25</v>
      </c>
      <c r="C7" s="274"/>
      <c r="D7" s="47">
        <v>700</v>
      </c>
      <c r="E7" s="48">
        <v>1200</v>
      </c>
      <c r="F7" s="49">
        <v>1500</v>
      </c>
      <c r="H7" s="275"/>
      <c r="I7" s="50">
        <f>_xlfn.CEILING.MATH(D7*(1+(VLOOKUP($J$3-31,'Índice FACPCE'!$A$5:$G$50,6,FALSE()))),50)</f>
        <v>3500</v>
      </c>
      <c r="J7" s="51">
        <f>_xlfn.CEILING.MATH(E7*(1+(VLOOKUP($J$3-31,'Índice FACPCE'!$A$5:$G$50,6,FALSE()))),50)</f>
        <v>6000</v>
      </c>
      <c r="K7" s="52">
        <f>_xlfn.CEILING.MATH(F7*(1+(VLOOKUP($J$3-31,'Índice FACPCE'!$A$5:$G$50,6,FALSE()))),50)</f>
        <v>7500</v>
      </c>
    </row>
    <row r="8" spans="2:11" s="32" customFormat="1" ht="19.5" customHeight="1" x14ac:dyDescent="0.25">
      <c r="B8" s="39" t="s">
        <v>26</v>
      </c>
      <c r="C8" s="53" t="s">
        <v>27</v>
      </c>
      <c r="D8" s="54" t="s">
        <v>28</v>
      </c>
      <c r="E8" s="55"/>
      <c r="F8" s="56"/>
      <c r="H8" s="57" t="s">
        <v>27</v>
      </c>
      <c r="I8" s="58" t="s">
        <v>28</v>
      </c>
      <c r="J8" s="59"/>
      <c r="K8" s="60"/>
    </row>
    <row r="9" spans="2:11" s="32" customFormat="1" ht="19.5" customHeight="1" x14ac:dyDescent="0.25">
      <c r="B9" s="46" t="s">
        <v>29</v>
      </c>
      <c r="C9" s="61">
        <v>10000</v>
      </c>
      <c r="D9" s="62" t="s">
        <v>30</v>
      </c>
      <c r="E9" s="63"/>
      <c r="F9" s="64"/>
      <c r="H9" s="65">
        <f>_xlfn.CEILING.MATH(C9*(1+(VLOOKUP($J$3-31,'Índice FACPCE'!$A$5:$G$50,6,FALSE()))),50)</f>
        <v>49900</v>
      </c>
      <c r="I9" s="66" t="s">
        <v>30</v>
      </c>
      <c r="J9" s="67"/>
      <c r="K9" s="68"/>
    </row>
    <row r="10" spans="2:11" s="32" customFormat="1" ht="19.5" customHeight="1" x14ac:dyDescent="0.25">
      <c r="B10" s="39" t="s">
        <v>31</v>
      </c>
      <c r="C10" s="276"/>
      <c r="D10" s="69">
        <v>11000</v>
      </c>
      <c r="E10" s="70">
        <v>12000</v>
      </c>
      <c r="F10" s="71">
        <v>13000</v>
      </c>
      <c r="H10" s="277"/>
      <c r="I10" s="43">
        <f>_xlfn.CEILING.MATH(D10*(1+(VLOOKUP($J$3-31,'Índice FACPCE'!$A$5:$G$50,6,FALSE()))),50)</f>
        <v>54900</v>
      </c>
      <c r="J10" s="44">
        <f>_xlfn.CEILING.MATH(E10*(1+(VLOOKUP($J$3-31,'Índice FACPCE'!$A$5:$G$50,6,FALSE()))),50)</f>
        <v>59900</v>
      </c>
      <c r="K10" s="45">
        <f>_xlfn.CEILING.MATH(F10*(1+(VLOOKUP($J$3-31,'Índice FACPCE'!$A$5:$G$50,6,FALSE()))),50)</f>
        <v>64900</v>
      </c>
    </row>
    <row r="11" spans="2:11" s="32" customFormat="1" ht="19.5" customHeight="1" x14ac:dyDescent="0.25">
      <c r="B11" s="72" t="s">
        <v>32</v>
      </c>
      <c r="C11" s="276"/>
      <c r="D11" s="73">
        <v>6550</v>
      </c>
      <c r="E11" s="74">
        <v>8040</v>
      </c>
      <c r="F11" s="75">
        <v>9500</v>
      </c>
      <c r="H11" s="277"/>
      <c r="I11" s="76">
        <f>_xlfn.CEILING.MATH(D11*(1+(VLOOKUP($J$3-31,'Índice FACPCE'!$A$5:$G$50,6,FALSE()))),50)</f>
        <v>32700</v>
      </c>
      <c r="J11" s="77">
        <f>_xlfn.CEILING.MATH(E11*(1+(VLOOKUP($J$3-31,'Índice FACPCE'!$A$5:$G$50,6,FALSE()))),50)</f>
        <v>40150</v>
      </c>
      <c r="K11" s="78">
        <f>_xlfn.CEILING.MATH(F11*(1+(VLOOKUP($J$3-31,'Índice FACPCE'!$A$5:$G$50,6,FALSE()))),50)</f>
        <v>47400</v>
      </c>
    </row>
    <row r="12" spans="2:11" s="32" customFormat="1" ht="19.5" customHeight="1" x14ac:dyDescent="0.25">
      <c r="B12" s="79" t="s">
        <v>33</v>
      </c>
      <c r="C12" s="276"/>
      <c r="D12" s="80">
        <v>13000</v>
      </c>
      <c r="E12" s="81">
        <v>15000</v>
      </c>
      <c r="F12" s="82">
        <v>17000</v>
      </c>
      <c r="H12" s="277"/>
      <c r="I12" s="76">
        <f>_xlfn.CEILING.MATH(D12*(1+(VLOOKUP($J$3-31,'Índice FACPCE'!$A$5:$G$50,6,FALSE()))),50)</f>
        <v>64900</v>
      </c>
      <c r="J12" s="77">
        <f>_xlfn.CEILING.MATH(E12*(1+(VLOOKUP($J$3-31,'Índice FACPCE'!$A$5:$G$50,6,FALSE()))),50)</f>
        <v>74850</v>
      </c>
      <c r="K12" s="78">
        <f>_xlfn.CEILING.MATH(F12*(1+(VLOOKUP($J$3-31,'Índice FACPCE'!$A$5:$G$50,6,FALSE()))),50)</f>
        <v>84850</v>
      </c>
    </row>
    <row r="13" spans="2:11" s="32" customFormat="1" ht="19.5" customHeight="1" x14ac:dyDescent="0.25">
      <c r="B13" s="79" t="s">
        <v>34</v>
      </c>
      <c r="C13" s="276"/>
      <c r="D13" s="80">
        <v>2500</v>
      </c>
      <c r="E13" s="81">
        <v>4000</v>
      </c>
      <c r="F13" s="82">
        <v>5000</v>
      </c>
      <c r="H13" s="277"/>
      <c r="I13" s="76">
        <f>_xlfn.CEILING.MATH(D13*(1+(VLOOKUP($J$3-31,'Índice FACPCE'!$A$5:$G$50,6,FALSE()))),50)</f>
        <v>12500</v>
      </c>
      <c r="J13" s="77">
        <f>_xlfn.CEILING.MATH(E13*(1+(VLOOKUP($J$3-31,'Índice FACPCE'!$A$5:$G$50,6,FALSE()))),50)</f>
        <v>20000</v>
      </c>
      <c r="K13" s="78">
        <f>_xlfn.CEILING.MATH(F13*(1+(VLOOKUP($J$3-31,'Índice FACPCE'!$A$5:$G$50,6,FALSE()))),50)</f>
        <v>24950</v>
      </c>
    </row>
    <row r="14" spans="2:11" s="32" customFormat="1" ht="19.5" customHeight="1" x14ac:dyDescent="0.25">
      <c r="B14" s="79" t="s">
        <v>35</v>
      </c>
      <c r="C14" s="83">
        <v>8500</v>
      </c>
      <c r="D14" s="278"/>
      <c r="E14" s="278"/>
      <c r="F14" s="278"/>
      <c r="H14" s="84">
        <f>_xlfn.CEILING.MATH(C14*(1+(VLOOKUP($J$3-31,'Índice FACPCE'!$A$5:$G$50,6,FALSE()))),50)</f>
        <v>42450</v>
      </c>
      <c r="I14" s="279"/>
      <c r="J14" s="279"/>
      <c r="K14" s="279"/>
    </row>
    <row r="15" spans="2:11" s="32" customFormat="1" ht="19.5" customHeight="1" thickBot="1" x14ac:dyDescent="0.3">
      <c r="B15" s="79" t="s">
        <v>36</v>
      </c>
      <c r="C15" s="280"/>
      <c r="D15" s="80">
        <v>700</v>
      </c>
      <c r="E15" s="81">
        <v>1200</v>
      </c>
      <c r="F15" s="82">
        <v>1500</v>
      </c>
      <c r="H15" s="281"/>
      <c r="I15" s="76">
        <f>_xlfn.CEILING.MATH(D15*(1+(VLOOKUP($J$3-31,'Índice FACPCE'!$A$5:$G$50,6,FALSE()))),50)</f>
        <v>3500</v>
      </c>
      <c r="J15" s="77">
        <f>_xlfn.CEILING.MATH(E15*(1+(VLOOKUP($J$3-31,'Índice FACPCE'!$A$5:$G$50,6,FALSE()))),50)</f>
        <v>6000</v>
      </c>
      <c r="K15" s="78">
        <f>_xlfn.CEILING.MATH(F15*(1+(VLOOKUP($J$3-31,'Índice FACPCE'!$A$5:$G$50,6,FALSE()))),50)</f>
        <v>7500</v>
      </c>
    </row>
    <row r="16" spans="2:11" s="32" customFormat="1" ht="19.5" customHeight="1" x14ac:dyDescent="0.25">
      <c r="B16" s="79" t="s">
        <v>37</v>
      </c>
      <c r="C16" s="280"/>
      <c r="D16" s="80">
        <v>8500</v>
      </c>
      <c r="E16" s="81">
        <v>11000</v>
      </c>
      <c r="F16" s="82">
        <v>13000</v>
      </c>
      <c r="H16" s="281"/>
      <c r="I16" s="76">
        <f>_xlfn.CEILING.MATH(D16*(1+(VLOOKUP($J$3-31,'Índice FACPCE'!$A$5:$G$50,6,FALSE()))),50)</f>
        <v>42450</v>
      </c>
      <c r="J16" s="77">
        <f>_xlfn.CEILING.MATH(E16*(1+(VLOOKUP($J$3-31,'Índice FACPCE'!$A$5:$G$50,6,FALSE()))),50)</f>
        <v>54900</v>
      </c>
      <c r="K16" s="78">
        <f>_xlfn.CEILING.MATH(F16*(1+(VLOOKUP($J$3-31,'Índice FACPCE'!$A$5:$G$50,6,FALSE()))),50)</f>
        <v>64900</v>
      </c>
    </row>
    <row r="17" spans="2:11" s="32" customFormat="1" ht="19.5" customHeight="1" x14ac:dyDescent="0.25">
      <c r="B17" s="46" t="s">
        <v>38</v>
      </c>
      <c r="C17" s="280"/>
      <c r="D17" s="85">
        <v>8500</v>
      </c>
      <c r="E17" s="86">
        <v>11000</v>
      </c>
      <c r="F17" s="87">
        <v>13000</v>
      </c>
      <c r="H17" s="281"/>
      <c r="I17" s="50">
        <f>_xlfn.CEILING.MATH(D17*(1+(VLOOKUP($J$3-31,'Índice FACPCE'!$A$5:$G$50,6,FALSE()))),50)</f>
        <v>42450</v>
      </c>
      <c r="J17" s="51">
        <f>_xlfn.CEILING.MATH(E17*(1+(VLOOKUP($J$3-31,'Índice FACPCE'!$A$5:$G$50,6,FALSE()))),50)</f>
        <v>54900</v>
      </c>
      <c r="K17" s="52">
        <f>_xlfn.CEILING.MATH(F17*(1+(VLOOKUP($J$3-31,'Índice FACPCE'!$A$5:$G$50,6,FALSE()))),50)</f>
        <v>64900</v>
      </c>
    </row>
    <row r="18" spans="2:11" s="32" customFormat="1" ht="19.5" customHeight="1" x14ac:dyDescent="0.25">
      <c r="B18" s="39" t="s">
        <v>39</v>
      </c>
      <c r="C18" s="276"/>
      <c r="D18" s="282"/>
      <c r="E18" s="282"/>
      <c r="F18" s="282"/>
      <c r="H18" s="277"/>
      <c r="I18" s="283"/>
      <c r="J18" s="283"/>
      <c r="K18" s="283"/>
    </row>
    <row r="19" spans="2:11" s="32" customFormat="1" ht="19.5" customHeight="1" x14ac:dyDescent="0.25">
      <c r="B19" s="79" t="s">
        <v>40</v>
      </c>
      <c r="C19" s="276"/>
      <c r="D19" s="80">
        <v>3000</v>
      </c>
      <c r="E19" s="81">
        <v>5000</v>
      </c>
      <c r="F19" s="82">
        <v>7000</v>
      </c>
      <c r="H19" s="277"/>
      <c r="I19" s="76">
        <f>_xlfn.CEILING.MATH(D19*(1+(VLOOKUP($J$3-31,'Índice FACPCE'!$A$5:$G$50,6,FALSE()))),50)</f>
        <v>15000</v>
      </c>
      <c r="J19" s="77">
        <f>_xlfn.CEILING.MATH(E19*(1+(VLOOKUP($J$3-31,'Índice FACPCE'!$A$5:$G$50,6,FALSE()))),50)</f>
        <v>24950</v>
      </c>
      <c r="K19" s="78">
        <f>_xlfn.CEILING.MATH(F19*(1+(VLOOKUP($J$3-31,'Índice FACPCE'!$A$5:$G$50,6,FALSE()))),50)</f>
        <v>34950</v>
      </c>
    </row>
    <row r="20" spans="2:11" s="32" customFormat="1" ht="19.5" customHeight="1" x14ac:dyDescent="0.25">
      <c r="B20" s="79" t="s">
        <v>41</v>
      </c>
      <c r="C20" s="276"/>
      <c r="D20" s="80">
        <v>700</v>
      </c>
      <c r="E20" s="81">
        <v>1200</v>
      </c>
      <c r="F20" s="82">
        <v>1500</v>
      </c>
      <c r="H20" s="277"/>
      <c r="I20" s="76">
        <f>_xlfn.CEILING.MATH(D20*(1+(VLOOKUP($J$3-31,'Índice FACPCE'!$A$5:$G$50,6,FALSE()))),50)</f>
        <v>3500</v>
      </c>
      <c r="J20" s="77">
        <f>_xlfn.CEILING.MATH(E20*(1+(VLOOKUP($J$3-31,'Índice FACPCE'!$A$5:$G$50,6,FALSE()))),50)</f>
        <v>6000</v>
      </c>
      <c r="K20" s="78">
        <f>_xlfn.CEILING.MATH(F20*(1+(VLOOKUP($J$3-31,'Índice FACPCE'!$A$5:$G$50,6,FALSE()))),50)</f>
        <v>7500</v>
      </c>
    </row>
    <row r="21" spans="2:11" s="32" customFormat="1" ht="19.5" customHeight="1" x14ac:dyDescent="0.25">
      <c r="B21" s="79" t="s">
        <v>42</v>
      </c>
      <c r="C21" s="83">
        <v>3000</v>
      </c>
      <c r="D21" s="284"/>
      <c r="E21" s="284"/>
      <c r="F21" s="284"/>
      <c r="H21" s="84">
        <f>_xlfn.CEILING.MATH(C21*(1+(VLOOKUP($J$3-31,'Índice FACPCE'!$A$5:$G$50,6,FALSE()))),50)</f>
        <v>15000</v>
      </c>
      <c r="I21" s="285"/>
      <c r="J21" s="285"/>
      <c r="K21" s="285"/>
    </row>
    <row r="22" spans="2:11" s="32" customFormat="1" ht="19.5" customHeight="1" x14ac:dyDescent="0.25">
      <c r="B22" s="79" t="s">
        <v>43</v>
      </c>
      <c r="C22" s="83">
        <v>2500</v>
      </c>
      <c r="D22" s="284"/>
      <c r="E22" s="284"/>
      <c r="F22" s="284"/>
      <c r="H22" s="84">
        <f>_xlfn.CEILING.MATH(C22*(1+(VLOOKUP($J$3-31,'Índice FACPCE'!$A$5:$G$50,6,FALSE()))),50)</f>
        <v>12500</v>
      </c>
      <c r="I22" s="285"/>
      <c r="J22" s="285"/>
      <c r="K22" s="285"/>
    </row>
    <row r="23" spans="2:11" s="32" customFormat="1" ht="19.5" customHeight="1" x14ac:dyDescent="0.25">
      <c r="B23" s="79" t="s">
        <v>44</v>
      </c>
      <c r="C23" s="83">
        <v>2500</v>
      </c>
      <c r="D23" s="284"/>
      <c r="E23" s="284"/>
      <c r="F23" s="284"/>
      <c r="H23" s="84">
        <f>_xlfn.CEILING.MATH(C23*(1+(VLOOKUP($J$3-31,'Índice FACPCE'!$A$5:$G$50,6,FALSE()))),50)</f>
        <v>12500</v>
      </c>
      <c r="I23" s="285"/>
      <c r="J23" s="285"/>
      <c r="K23" s="285"/>
    </row>
    <row r="24" spans="2:11" s="32" customFormat="1" ht="19.5" customHeight="1" x14ac:dyDescent="0.25">
      <c r="B24" s="88" t="s">
        <v>45</v>
      </c>
      <c r="C24" s="89">
        <v>5000</v>
      </c>
      <c r="D24" s="284"/>
      <c r="E24" s="284"/>
      <c r="F24" s="284"/>
      <c r="H24" s="90">
        <f>_xlfn.CEILING.MATH(C24*(1+(VLOOKUP($J$3-31,'Índice FACPCE'!$A$5:$G$50,6,FALSE()))),50)</f>
        <v>24950</v>
      </c>
      <c r="I24" s="285"/>
      <c r="J24" s="285"/>
      <c r="K24" s="285"/>
    </row>
    <row r="25" spans="2:11" s="32" customFormat="1" ht="19.5" customHeight="1" thickBot="1" x14ac:dyDescent="0.3">
      <c r="B25" s="88" t="s">
        <v>46</v>
      </c>
      <c r="C25" s="89"/>
      <c r="D25" s="80">
        <v>23400</v>
      </c>
      <c r="E25" s="81">
        <v>25580</v>
      </c>
      <c r="F25" s="82">
        <v>29250</v>
      </c>
      <c r="H25" s="90">
        <f>_xlfn.CEILING.MATH(C25*(1+(VLOOKUP($J$3-31,'Índice FACPCE'!$A$5:$G$50,6,FALSE()))),50)</f>
        <v>0</v>
      </c>
      <c r="I25" s="50">
        <f>_xlfn.CEILING.MATH(D25*(1+(VLOOKUP($J$3-31,'Índice FACPCE'!$A$5:$G$50,6,FALSE()))),50)</f>
        <v>116750</v>
      </c>
      <c r="J25" s="51">
        <f>_xlfn.CEILING.MATH(E25*(1+(VLOOKUP($J$3-31,'Índice FACPCE'!$A$5:$G$50,6,FALSE()))),50)</f>
        <v>127650</v>
      </c>
      <c r="K25" s="52">
        <f>_xlfn.CEILING.MATH(F25*(1+(VLOOKUP($J$3-31,'Índice FACPCE'!$A$5:$G$50,6,FALSE()))),50)</f>
        <v>145950</v>
      </c>
    </row>
    <row r="26" spans="2:11" s="32" customFormat="1" ht="19.5" customHeight="1" thickBot="1" x14ac:dyDescent="0.3">
      <c r="B26" s="39" t="s">
        <v>47</v>
      </c>
      <c r="C26" s="91">
        <v>6000</v>
      </c>
      <c r="D26" s="286" t="s">
        <v>48</v>
      </c>
      <c r="E26" s="286"/>
      <c r="F26" s="286"/>
      <c r="H26" s="92">
        <f>_xlfn.CEILING.MATH(C26*(1+(VLOOKUP($J$3-31,'Índice FACPCE'!$A$5:$G$50,6,FALSE()))),50)</f>
        <v>29950</v>
      </c>
      <c r="I26" s="287" t="s">
        <v>48</v>
      </c>
      <c r="J26" s="287"/>
      <c r="K26" s="287"/>
    </row>
    <row r="27" spans="2:11" s="32" customFormat="1" ht="19.5" customHeight="1" thickBot="1" x14ac:dyDescent="0.3">
      <c r="B27" s="79" t="s">
        <v>49</v>
      </c>
      <c r="C27" s="83">
        <v>15000</v>
      </c>
      <c r="D27" s="286"/>
      <c r="E27" s="286"/>
      <c r="F27" s="286"/>
      <c r="H27" s="84">
        <f>_xlfn.CEILING.MATH(C27*(1+(VLOOKUP($J$3-31,'Índice FACPCE'!$A$5:$G$50,6,FALSE()))),50)</f>
        <v>74850</v>
      </c>
      <c r="I27" s="287"/>
      <c r="J27" s="287"/>
      <c r="K27" s="287"/>
    </row>
    <row r="28" spans="2:11" s="32" customFormat="1" ht="19.5" customHeight="1" thickBot="1" x14ac:dyDescent="0.3">
      <c r="B28" s="79" t="s">
        <v>50</v>
      </c>
      <c r="C28" s="83">
        <v>30000</v>
      </c>
      <c r="D28" s="286"/>
      <c r="E28" s="286"/>
      <c r="F28" s="286"/>
      <c r="H28" s="84">
        <f>_xlfn.CEILING.MATH(C28*(1+(VLOOKUP($J$3-31,'Índice FACPCE'!$A$5:$G$50,6,FALSE()))),50)</f>
        <v>149700</v>
      </c>
      <c r="I28" s="287"/>
      <c r="J28" s="287"/>
      <c r="K28" s="287"/>
    </row>
    <row r="29" spans="2:11" s="32" customFormat="1" ht="19.5" customHeight="1" thickBot="1" x14ac:dyDescent="0.3">
      <c r="B29" s="79" t="s">
        <v>51</v>
      </c>
      <c r="C29" s="83">
        <v>30000</v>
      </c>
      <c r="D29" s="286"/>
      <c r="E29" s="286"/>
      <c r="F29" s="286"/>
      <c r="H29" s="84">
        <f>_xlfn.CEILING.MATH(C29*(1+(VLOOKUP($J$3-31,'Índice FACPCE'!$A$5:$G$50,6,FALSE()))),50)</f>
        <v>149700</v>
      </c>
      <c r="I29" s="287"/>
      <c r="J29" s="287"/>
      <c r="K29" s="287"/>
    </row>
    <row r="30" spans="2:11" s="32" customFormat="1" ht="19.5" customHeight="1" thickBot="1" x14ac:dyDescent="0.3">
      <c r="B30" s="93" t="s">
        <v>52</v>
      </c>
      <c r="C30" s="83">
        <v>13000</v>
      </c>
      <c r="D30" s="286"/>
      <c r="E30" s="286"/>
      <c r="F30" s="286"/>
      <c r="H30" s="84">
        <f>_xlfn.CEILING.MATH(C30*(1+(VLOOKUP($J$3-31,'Índice FACPCE'!$A$5:$G$50,6,FALSE()))),50)</f>
        <v>64900</v>
      </c>
      <c r="I30" s="287"/>
      <c r="J30" s="287"/>
      <c r="K30" s="287"/>
    </row>
    <row r="31" spans="2:11" s="32" customFormat="1" ht="19.5" customHeight="1" thickBot="1" x14ac:dyDescent="0.3">
      <c r="B31" s="94" t="s">
        <v>53</v>
      </c>
      <c r="C31" s="95">
        <v>20000</v>
      </c>
      <c r="D31" s="286"/>
      <c r="E31" s="286"/>
      <c r="F31" s="286"/>
      <c r="H31" s="65">
        <f>_xlfn.CEILING.MATH(C31*(1+(VLOOKUP($J$3-31,'Índice FACPCE'!$A$5:$G$50,6,FALSE()))),50)</f>
        <v>99800</v>
      </c>
      <c r="I31" s="287"/>
      <c r="J31" s="287"/>
      <c r="K31" s="287"/>
    </row>
    <row r="32" spans="2:11" s="32" customFormat="1" ht="19.5" customHeight="1" thickBot="1" x14ac:dyDescent="0.3">
      <c r="B32" s="39" t="s">
        <v>54</v>
      </c>
      <c r="C32" s="276"/>
      <c r="D32" s="69">
        <v>65000</v>
      </c>
      <c r="E32" s="70">
        <v>75000</v>
      </c>
      <c r="F32" s="71">
        <v>91000</v>
      </c>
      <c r="H32" s="277"/>
      <c r="I32" s="43">
        <f>_xlfn.CEILING.MATH(D32*(1+(VLOOKUP($J$3-31,'Índice FACPCE'!$A$5:$G$50,6,FALSE()))),50)</f>
        <v>324300</v>
      </c>
      <c r="J32" s="44">
        <f>_xlfn.CEILING.MATH(E32*(1+(VLOOKUP($J$3-31,'Índice FACPCE'!$A$5:$G$50,6,FALSE()))),50)</f>
        <v>374200</v>
      </c>
      <c r="K32" s="45">
        <f>_xlfn.CEILING.MATH(F32*(1+(VLOOKUP($J$3-31,'Índice FACPCE'!$A$5:$G$50,6,FALSE()))),50)</f>
        <v>454000</v>
      </c>
    </row>
    <row r="33" spans="2:11" s="32" customFormat="1" ht="19.5" customHeight="1" x14ac:dyDescent="0.25">
      <c r="B33" s="79" t="s">
        <v>55</v>
      </c>
      <c r="C33" s="276"/>
      <c r="D33" s="80">
        <v>45000</v>
      </c>
      <c r="E33" s="81">
        <v>52000</v>
      </c>
      <c r="F33" s="82">
        <v>63000</v>
      </c>
      <c r="H33" s="277"/>
      <c r="I33" s="76">
        <f>_xlfn.CEILING.MATH(D33*(1+(VLOOKUP($J$3-31,'Índice FACPCE'!$A$5:$G$50,6,FALSE()))),50)</f>
        <v>224500</v>
      </c>
      <c r="J33" s="77">
        <f>_xlfn.CEILING.MATH(E33*(1+(VLOOKUP($J$3-31,'Índice FACPCE'!$A$5:$G$50,6,FALSE()))),50)</f>
        <v>259450</v>
      </c>
      <c r="K33" s="78">
        <f>_xlfn.CEILING.MATH(F33*(1+(VLOOKUP($J$3-31,'Índice FACPCE'!$A$5:$G$50,6,FALSE()))),50)</f>
        <v>314300</v>
      </c>
    </row>
    <row r="34" spans="2:11" s="32" customFormat="1" ht="19.5" customHeight="1" x14ac:dyDescent="0.25">
      <c r="B34" s="79" t="s">
        <v>56</v>
      </c>
      <c r="C34" s="276"/>
      <c r="D34" s="80">
        <v>25000</v>
      </c>
      <c r="E34" s="81">
        <v>29000</v>
      </c>
      <c r="F34" s="82">
        <v>35000</v>
      </c>
      <c r="H34" s="277"/>
      <c r="I34" s="76">
        <f>_xlfn.CEILING.MATH(D34*(1+(VLOOKUP($J$3-31,'Índice FACPCE'!$A$5:$G$50,6,FALSE()))),50)</f>
        <v>124750</v>
      </c>
      <c r="J34" s="77">
        <f>_xlfn.CEILING.MATH(E34*(1+(VLOOKUP($J$3-31,'Índice FACPCE'!$A$5:$G$50,6,FALSE()))),50)</f>
        <v>144700</v>
      </c>
      <c r="K34" s="78">
        <f>_xlfn.CEILING.MATH(F34*(1+(VLOOKUP($J$3-31,'Índice FACPCE'!$A$5:$G$50,6,FALSE()))),50)</f>
        <v>174650</v>
      </c>
    </row>
    <row r="35" spans="2:11" s="32" customFormat="1" ht="19.5" customHeight="1" x14ac:dyDescent="0.25">
      <c r="B35" s="46" t="s">
        <v>57</v>
      </c>
      <c r="C35" s="95">
        <v>15000</v>
      </c>
      <c r="D35" s="289"/>
      <c r="E35" s="289"/>
      <c r="F35" s="289"/>
      <c r="H35" s="65">
        <f>_xlfn.CEILING.MATH(C35*(1+(VLOOKUP($J$3-31,'Índice FACPCE'!$A$5:$G$50,6,FALSE()))),50)</f>
        <v>74850</v>
      </c>
      <c r="I35" s="290"/>
      <c r="J35" s="290"/>
      <c r="K35" s="290"/>
    </row>
    <row r="36" spans="2:11" s="32" customFormat="1" ht="19.5" customHeight="1" x14ac:dyDescent="0.25">
      <c r="B36" s="39" t="s">
        <v>58</v>
      </c>
      <c r="C36" s="91"/>
      <c r="D36" s="96">
        <v>0.06</v>
      </c>
      <c r="E36" s="97">
        <v>0.08</v>
      </c>
      <c r="F36" s="98">
        <v>0.1</v>
      </c>
      <c r="H36" s="99"/>
      <c r="I36" s="100">
        <v>0.06</v>
      </c>
      <c r="J36" s="101">
        <v>0.08</v>
      </c>
      <c r="K36" s="102">
        <v>0.1</v>
      </c>
    </row>
    <row r="37" spans="2:11" s="32" customFormat="1" ht="19.5" customHeight="1" x14ac:dyDescent="0.25">
      <c r="B37" s="79" t="s">
        <v>59</v>
      </c>
      <c r="C37" s="103">
        <v>0.04</v>
      </c>
      <c r="D37" s="291"/>
      <c r="E37" s="291"/>
      <c r="F37" s="291"/>
      <c r="H37" s="104">
        <v>0.04</v>
      </c>
      <c r="I37" s="292"/>
      <c r="J37" s="292"/>
      <c r="K37" s="292"/>
    </row>
    <row r="38" spans="2:11" s="32" customFormat="1" ht="19.5" customHeight="1" x14ac:dyDescent="0.25">
      <c r="B38" s="79" t="s">
        <v>60</v>
      </c>
      <c r="C38" s="83">
        <v>13000</v>
      </c>
      <c r="D38" s="105">
        <v>0.01</v>
      </c>
      <c r="E38" s="106">
        <v>0.03</v>
      </c>
      <c r="F38" s="107">
        <v>0.04</v>
      </c>
      <c r="H38" s="84">
        <f>_xlfn.CEILING.MATH(C38*(1+(VLOOKUP($J$3-31,'Índice FACPCE'!$A$5:$G$50,6,FALSE()))),50)</f>
        <v>64900</v>
      </c>
      <c r="I38" s="108">
        <v>0.01</v>
      </c>
      <c r="J38" s="109">
        <v>0.03</v>
      </c>
      <c r="K38" s="110">
        <v>0.04</v>
      </c>
    </row>
    <row r="39" spans="2:11" s="32" customFormat="1" ht="19.5" customHeight="1" x14ac:dyDescent="0.25">
      <c r="B39" s="79" t="s">
        <v>61</v>
      </c>
      <c r="C39" s="83">
        <v>3000</v>
      </c>
      <c r="D39" s="105">
        <v>0.01</v>
      </c>
      <c r="E39" s="106">
        <v>0.03</v>
      </c>
      <c r="F39" s="107">
        <v>0.04</v>
      </c>
      <c r="H39" s="84">
        <f>_xlfn.CEILING.MATH(C39*(1+(VLOOKUP($J$3-31,'Índice FACPCE'!$A$5:$G$50,6,FALSE()))),50)</f>
        <v>15000</v>
      </c>
      <c r="I39" s="108">
        <v>0.01</v>
      </c>
      <c r="J39" s="109">
        <v>0.03</v>
      </c>
      <c r="K39" s="110">
        <v>0.04</v>
      </c>
    </row>
    <row r="40" spans="2:11" s="32" customFormat="1" ht="19.5" customHeight="1" x14ac:dyDescent="0.25">
      <c r="B40" s="88" t="s">
        <v>62</v>
      </c>
      <c r="C40" s="89"/>
      <c r="D40" s="111">
        <v>6000</v>
      </c>
      <c r="E40" s="112">
        <v>9000</v>
      </c>
      <c r="F40" s="113">
        <v>13000</v>
      </c>
      <c r="H40" s="114"/>
      <c r="I40" s="115">
        <f>_xlfn.CEILING.MATH(D40*(1+(VLOOKUP($J$3-31,'Índice FACPCE'!$A$5:$G$50,6,FALSE()))),50)</f>
        <v>29950</v>
      </c>
      <c r="J40" s="116">
        <f>_xlfn.CEILING.MATH(E40*(1+(VLOOKUP($J$3-31,'Índice FACPCE'!$A$5:$G$50,6,FALSE()))),50)</f>
        <v>44900</v>
      </c>
      <c r="K40" s="117">
        <f>_xlfn.CEILING.MATH(F40*(1+(VLOOKUP($J$3-31,'Índice FACPCE'!$A$5:$G$50,6,FALSE()))),50)</f>
        <v>64900</v>
      </c>
    </row>
    <row r="41" spans="2:11" s="32" customFormat="1" ht="19.5" customHeight="1" x14ac:dyDescent="0.25">
      <c r="B41" s="94" t="s">
        <v>63</v>
      </c>
      <c r="C41" s="95"/>
      <c r="D41" s="85">
        <v>9000</v>
      </c>
      <c r="E41" s="86">
        <v>13000</v>
      </c>
      <c r="F41" s="87">
        <v>20000</v>
      </c>
      <c r="H41" s="118"/>
      <c r="I41" s="50">
        <f>_xlfn.CEILING.MATH(D41*(1+(VLOOKUP($J$3-31,'Índice FACPCE'!$A$5:$G$50,6,FALSE()))),50)</f>
        <v>44900</v>
      </c>
      <c r="J41" s="51">
        <f>_xlfn.CEILING.MATH(E41*(1+(VLOOKUP($J$3-31,'Índice FACPCE'!$A$5:$G$50,6,FALSE()))),50)</f>
        <v>64900</v>
      </c>
      <c r="K41" s="52">
        <f>_xlfn.CEILING.MATH(F41*(1+(VLOOKUP($J$3-31,'Índice FACPCE'!$A$5:$G$50,6,FALSE()))),50)</f>
        <v>99800</v>
      </c>
    </row>
    <row r="42" spans="2:11" s="119" customFormat="1" ht="40.5" customHeight="1" x14ac:dyDescent="0.25">
      <c r="B42" s="288" t="s">
        <v>64</v>
      </c>
      <c r="C42" s="288"/>
      <c r="D42" s="288"/>
      <c r="E42" s="288"/>
      <c r="F42" s="288"/>
      <c r="G42" s="288"/>
      <c r="H42" s="288"/>
      <c r="I42" s="288"/>
      <c r="J42" s="288"/>
      <c r="K42" s="288"/>
    </row>
    <row r="43" spans="2:11" s="119" customFormat="1" ht="35.25" customHeight="1" x14ac:dyDescent="0.25">
      <c r="B43" s="288" t="s">
        <v>65</v>
      </c>
      <c r="C43" s="288"/>
      <c r="D43" s="288"/>
      <c r="E43" s="288"/>
      <c r="F43" s="288"/>
      <c r="G43" s="288"/>
      <c r="H43" s="288"/>
      <c r="I43" s="288"/>
      <c r="J43" s="288"/>
      <c r="K43" s="288"/>
    </row>
    <row r="44" spans="2:11" s="119" customFormat="1" ht="49.5" customHeight="1" x14ac:dyDescent="0.25">
      <c r="B44" s="288" t="s">
        <v>66</v>
      </c>
      <c r="C44" s="288"/>
      <c r="D44" s="288"/>
      <c r="E44" s="288"/>
      <c r="F44" s="288"/>
      <c r="G44" s="288"/>
      <c r="H44" s="288"/>
      <c r="I44" s="288"/>
      <c r="J44" s="288"/>
      <c r="K44" s="288"/>
    </row>
  </sheetData>
  <sheetProtection algorithmName="SHA-512" hashValue="/hJo3g56q8g8vWaNOGaA0Dk4nYw7G9xvIEAWGccPT8EIl/UNhHIue/YsHFN0Lq6J3y2tWogr945R5lEfszT6EQ==" saltValue="khAruqWI2PoWlD1RQ1bpZA==" spinCount="100000" sheet="1" objects="1" scenarios="1"/>
  <mergeCells count="34">
    <mergeCell ref="B43:K43"/>
    <mergeCell ref="B44:K44"/>
    <mergeCell ref="D35:F35"/>
    <mergeCell ref="I35:K35"/>
    <mergeCell ref="D37:F37"/>
    <mergeCell ref="I37:K37"/>
    <mergeCell ref="B42:K42"/>
    <mergeCell ref="D21:F24"/>
    <mergeCell ref="I21:K24"/>
    <mergeCell ref="D26:F31"/>
    <mergeCell ref="I26:K31"/>
    <mergeCell ref="C32:C34"/>
    <mergeCell ref="H32:H34"/>
    <mergeCell ref="I14:K14"/>
    <mergeCell ref="C15:C17"/>
    <mergeCell ref="H15:H17"/>
    <mergeCell ref="C18:C20"/>
    <mergeCell ref="D18:F18"/>
    <mergeCell ref="H18:H20"/>
    <mergeCell ref="I18:K18"/>
    <mergeCell ref="C6:C7"/>
    <mergeCell ref="H6:H7"/>
    <mergeCell ref="C10:C13"/>
    <mergeCell ref="H10:H13"/>
    <mergeCell ref="D14:F14"/>
    <mergeCell ref="B1:K1"/>
    <mergeCell ref="C3:F3"/>
    <mergeCell ref="H3:I3"/>
    <mergeCell ref="J3:K3"/>
    <mergeCell ref="B4:B5"/>
    <mergeCell ref="C4:C5"/>
    <mergeCell ref="D4:F4"/>
    <mergeCell ref="H4:H5"/>
    <mergeCell ref="I4:K4"/>
  </mergeCells>
  <pageMargins left="0.32013888888888897" right="0.24027777777777801" top="0.75" bottom="0.75" header="0.511811023622047" footer="0.511811023622047"/>
  <pageSetup paperSize="9" fitToHeight="0" orientation="portrait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H1044473"/>
  <sheetViews>
    <sheetView showRowColHeaders="0" zoomScaleNormal="100" workbookViewId="0">
      <pane ySplit="1" topLeftCell="A7" activePane="bottomLeft" state="frozen"/>
      <selection pane="bottomLeft" activeCell="F128" sqref="F128"/>
    </sheetView>
  </sheetViews>
  <sheetFormatPr baseColWidth="10" defaultColWidth="8" defaultRowHeight="15" x14ac:dyDescent="0.25"/>
  <cols>
    <col min="1" max="1" width="3.28515625" style="3" customWidth="1"/>
    <col min="2" max="2" width="90.7109375" style="3" customWidth="1"/>
    <col min="3" max="3" width="14.28515625" style="120" customWidth="1"/>
    <col min="4" max="4" width="7.5703125" style="3" customWidth="1"/>
    <col min="5" max="5" width="15.42578125" style="120" customWidth="1"/>
    <col min="6" max="6" width="10" style="3" customWidth="1"/>
    <col min="7" max="7" width="26.85546875" style="3" customWidth="1"/>
    <col min="8" max="8" width="35.28515625" style="3" customWidth="1"/>
    <col min="9" max="254" width="10" style="3" customWidth="1"/>
    <col min="255" max="16384" width="8" style="3"/>
  </cols>
  <sheetData>
    <row r="1" spans="2:8" ht="55.5" customHeight="1" x14ac:dyDescent="0.25">
      <c r="B1" s="293" t="s">
        <v>67</v>
      </c>
      <c r="C1" s="293"/>
      <c r="D1" s="293"/>
      <c r="E1" s="293"/>
      <c r="F1" s="293"/>
      <c r="G1" s="293"/>
      <c r="H1" s="121"/>
    </row>
    <row r="2" spans="2:8" ht="31.5" customHeight="1" x14ac:dyDescent="0.25">
      <c r="B2" s="122" t="s">
        <v>68</v>
      </c>
      <c r="C2" s="123"/>
      <c r="D2" s="124"/>
      <c r="E2" s="125"/>
      <c r="F2" s="126"/>
      <c r="G2" s="126"/>
      <c r="H2" s="127"/>
    </row>
    <row r="3" spans="2:8" ht="15.75" customHeight="1" x14ac:dyDescent="0.25">
      <c r="B3" s="294" t="s">
        <v>69</v>
      </c>
      <c r="C3" s="294"/>
      <c r="D3" s="294"/>
      <c r="E3" s="294"/>
      <c r="F3" s="294"/>
      <c r="G3" s="294"/>
      <c r="H3" s="294"/>
    </row>
    <row r="4" spans="2:8" ht="15.75" customHeight="1" x14ac:dyDescent="0.25">
      <c r="B4" s="295" t="s">
        <v>70</v>
      </c>
      <c r="C4" s="295"/>
      <c r="D4" s="295"/>
      <c r="E4" s="295"/>
      <c r="F4" s="295"/>
      <c r="G4" s="295"/>
      <c r="H4" s="295"/>
    </row>
    <row r="5" spans="2:8" ht="15.75" customHeight="1" x14ac:dyDescent="0.25">
      <c r="B5" s="296" t="s">
        <v>71</v>
      </c>
      <c r="C5" s="296"/>
      <c r="D5" s="296"/>
      <c r="E5" s="296"/>
      <c r="F5" s="296"/>
      <c r="G5" s="296"/>
      <c r="H5" s="296"/>
    </row>
    <row r="6" spans="2:8" ht="15.75" customHeight="1" x14ac:dyDescent="0.25">
      <c r="B6" s="296" t="s">
        <v>72</v>
      </c>
      <c r="C6" s="296"/>
      <c r="D6" s="296"/>
      <c r="E6" s="296"/>
      <c r="F6" s="296"/>
      <c r="G6" s="296"/>
      <c r="H6" s="296"/>
    </row>
    <row r="7" spans="2:8" ht="15.75" customHeight="1" x14ac:dyDescent="0.25">
      <c r="B7" s="296" t="s">
        <v>73</v>
      </c>
      <c r="C7" s="296"/>
      <c r="D7" s="296"/>
      <c r="E7" s="296"/>
      <c r="F7" s="296"/>
      <c r="G7" s="296"/>
      <c r="H7" s="296"/>
    </row>
    <row r="8" spans="2:8" ht="15.75" customHeight="1" x14ac:dyDescent="0.25">
      <c r="B8" s="296" t="s">
        <v>74</v>
      </c>
      <c r="C8" s="296"/>
      <c r="D8" s="296"/>
      <c r="E8" s="296"/>
      <c r="F8" s="296"/>
      <c r="G8" s="296"/>
      <c r="H8" s="296"/>
    </row>
    <row r="9" spans="2:8" ht="15.75" customHeight="1" x14ac:dyDescent="0.25">
      <c r="B9" s="296" t="s">
        <v>75</v>
      </c>
      <c r="C9" s="296"/>
      <c r="D9" s="296"/>
      <c r="E9" s="296"/>
      <c r="F9" s="296"/>
      <c r="G9" s="296"/>
      <c r="H9" s="296"/>
    </row>
    <row r="10" spans="2:8" ht="15.75" customHeight="1" x14ac:dyDescent="0.25">
      <c r="B10" s="296" t="s">
        <v>76</v>
      </c>
      <c r="C10" s="296"/>
      <c r="D10" s="296"/>
      <c r="E10" s="296"/>
      <c r="F10" s="296"/>
      <c r="G10" s="296"/>
      <c r="H10" s="296"/>
    </row>
    <row r="11" spans="2:8" ht="15.75" customHeight="1" x14ac:dyDescent="0.25">
      <c r="B11" s="296" t="s">
        <v>77</v>
      </c>
      <c r="C11" s="296"/>
      <c r="D11" s="296"/>
      <c r="E11" s="296"/>
      <c r="F11" s="296"/>
      <c r="G11" s="296"/>
      <c r="H11" s="296"/>
    </row>
    <row r="12" spans="2:8" ht="15.75" x14ac:dyDescent="0.25">
      <c r="B12" s="297" t="s">
        <v>78</v>
      </c>
      <c r="C12" s="297"/>
      <c r="D12" s="297"/>
      <c r="E12" s="297"/>
      <c r="F12" s="297"/>
      <c r="G12" s="297"/>
      <c r="H12" s="297"/>
    </row>
    <row r="13" spans="2:8" ht="15.75" x14ac:dyDescent="0.25">
      <c r="B13" s="127"/>
      <c r="C13" s="128"/>
      <c r="D13" s="129"/>
      <c r="E13" s="130"/>
      <c r="F13" s="298"/>
      <c r="G13" s="298"/>
      <c r="H13" s="298"/>
    </row>
    <row r="14" spans="2:8" ht="15.75" x14ac:dyDescent="0.25">
      <c r="B14" s="127"/>
      <c r="C14" s="131" t="s">
        <v>79</v>
      </c>
      <c r="D14" s="132">
        <f>+INICIO!$C$26</f>
        <v>45354</v>
      </c>
      <c r="E14" s="131" t="s">
        <v>80</v>
      </c>
      <c r="F14" s="133"/>
      <c r="G14" s="133"/>
      <c r="H14" s="133"/>
    </row>
    <row r="15" spans="2:8" ht="15.75" x14ac:dyDescent="0.25">
      <c r="B15" s="134" t="s">
        <v>81</v>
      </c>
      <c r="C15" s="299">
        <v>42000</v>
      </c>
      <c r="D15" s="135"/>
      <c r="E15" s="299">
        <f>_xlfn.CEILING.MATH(C15*(1+(VLOOKUP($D$14-31,'Índice FACPCE'!$A$5:$G$50,6,FALSE()))),50)</f>
        <v>209550</v>
      </c>
      <c r="F15" s="126"/>
      <c r="G15" s="126"/>
      <c r="H15" s="127"/>
    </row>
    <row r="16" spans="2:8" ht="31.5" x14ac:dyDescent="0.25">
      <c r="B16" s="136" t="s">
        <v>82</v>
      </c>
      <c r="C16" s="299"/>
      <c r="D16" s="137"/>
      <c r="E16" s="299"/>
      <c r="F16" s="126"/>
      <c r="G16" s="126"/>
      <c r="H16" s="127"/>
    </row>
    <row r="17" spans="2:8" ht="24" customHeight="1" x14ac:dyDescent="0.25">
      <c r="B17" s="138" t="s">
        <v>83</v>
      </c>
      <c r="C17" s="139"/>
      <c r="D17" s="137"/>
      <c r="E17" s="140"/>
      <c r="F17" s="126"/>
      <c r="G17" s="126"/>
      <c r="H17" s="127"/>
    </row>
    <row r="18" spans="2:8" ht="21" customHeight="1" x14ac:dyDescent="0.25">
      <c r="B18" s="141" t="s">
        <v>84</v>
      </c>
      <c r="C18" s="142">
        <v>8400</v>
      </c>
      <c r="D18" s="137"/>
      <c r="E18" s="143">
        <f>_xlfn.CEILING.MATH(C18*(1+(VLOOKUP($D$14-31,'Índice FACPCE'!$A$5:$G$50,6,FALSE()))),50)</f>
        <v>41950</v>
      </c>
      <c r="F18" s="126"/>
      <c r="G18" s="126"/>
      <c r="H18" s="127"/>
    </row>
    <row r="19" spans="2:8" ht="22.5" customHeight="1" x14ac:dyDescent="0.25">
      <c r="B19" s="144" t="s">
        <v>85</v>
      </c>
      <c r="C19" s="145">
        <v>16800</v>
      </c>
      <c r="D19" s="137"/>
      <c r="E19" s="146">
        <f>_xlfn.CEILING.MATH(C19*(1+(VLOOKUP($D$14-31,'Índice FACPCE'!$A$5:$G$50,6,FALSE()))),50)</f>
        <v>83850</v>
      </c>
      <c r="F19" s="126"/>
      <c r="G19" s="126"/>
      <c r="H19" s="127"/>
    </row>
    <row r="20" spans="2:8" ht="24.75" customHeight="1" x14ac:dyDescent="0.25">
      <c r="B20" s="147" t="s">
        <v>86</v>
      </c>
      <c r="C20" s="142"/>
      <c r="D20" s="137"/>
      <c r="E20" s="143"/>
      <c r="F20" s="126"/>
      <c r="G20" s="126"/>
      <c r="H20" s="127"/>
    </row>
    <row r="21" spans="2:8" ht="33.75" customHeight="1" x14ac:dyDescent="0.25">
      <c r="B21" s="148" t="s">
        <v>82</v>
      </c>
      <c r="C21" s="142"/>
      <c r="D21" s="137"/>
      <c r="E21" s="143"/>
      <c r="F21" s="126"/>
      <c r="G21" s="126"/>
      <c r="H21" s="127"/>
    </row>
    <row r="22" spans="2:8" s="14" customFormat="1" ht="22.5" customHeight="1" x14ac:dyDescent="0.25">
      <c r="B22" s="149" t="s">
        <v>87</v>
      </c>
      <c r="C22" s="150">
        <v>168000</v>
      </c>
      <c r="D22" s="151"/>
      <c r="E22" s="152">
        <f>_xlfn.CEILING.MATH(C22*(1+(VLOOKUP($D$14-31,'Índice FACPCE'!$A$5:$G$50,6,FALSE()))),50)</f>
        <v>838150</v>
      </c>
      <c r="F22" s="153"/>
      <c r="G22" s="153"/>
      <c r="H22" s="154"/>
    </row>
    <row r="23" spans="2:8" ht="47.25" x14ac:dyDescent="0.25">
      <c r="B23" s="155" t="s">
        <v>88</v>
      </c>
      <c r="C23" s="150">
        <v>42000</v>
      </c>
      <c r="D23" s="137"/>
      <c r="E23" s="152">
        <f>_xlfn.CEILING.MATH(C23*(1+(VLOOKUP($D$14-31,'Índice FACPCE'!$A$5:$G$50,6,FALSE()))),50)</f>
        <v>209550</v>
      </c>
      <c r="F23" s="126"/>
      <c r="G23" s="126"/>
      <c r="H23" s="127"/>
    </row>
    <row r="24" spans="2:8" ht="24.75" customHeight="1" x14ac:dyDescent="0.25">
      <c r="B24" s="144" t="s">
        <v>89</v>
      </c>
      <c r="C24" s="145">
        <v>70000</v>
      </c>
      <c r="D24" s="156"/>
      <c r="E24" s="146">
        <f>_xlfn.CEILING.MATH(C24*(1+(VLOOKUP($D$14-31,'Índice FACPCE'!$A$5:$G$50,6,FALSE()))),50)</f>
        <v>349250</v>
      </c>
      <c r="F24" s="126"/>
      <c r="G24" s="126"/>
      <c r="H24" s="127"/>
    </row>
    <row r="25" spans="2:8" ht="15.75" x14ac:dyDescent="0.25">
      <c r="B25" s="127"/>
      <c r="C25" s="123"/>
      <c r="D25" s="124"/>
      <c r="E25" s="125"/>
      <c r="F25" s="126"/>
      <c r="G25" s="126"/>
      <c r="H25" s="127"/>
    </row>
    <row r="26" spans="2:8" ht="15.75" x14ac:dyDescent="0.25">
      <c r="B26" s="300" t="s">
        <v>90</v>
      </c>
      <c r="C26" s="300"/>
      <c r="D26" s="300"/>
      <c r="E26" s="300"/>
      <c r="F26" s="300"/>
      <c r="G26" s="300"/>
      <c r="H26" s="300"/>
    </row>
    <row r="27" spans="2:8" ht="15.75" x14ac:dyDescent="0.25">
      <c r="B27" s="297" t="s">
        <v>91</v>
      </c>
      <c r="C27" s="297"/>
      <c r="D27" s="297"/>
      <c r="E27" s="297"/>
      <c r="F27" s="297"/>
      <c r="G27" s="297"/>
      <c r="H27" s="297"/>
    </row>
    <row r="28" spans="2:8" ht="15.75" x14ac:dyDescent="0.25">
      <c r="B28" s="297" t="s">
        <v>92</v>
      </c>
      <c r="C28" s="297"/>
      <c r="D28" s="297"/>
      <c r="E28" s="297"/>
      <c r="F28" s="297"/>
      <c r="G28" s="297"/>
      <c r="H28" s="297"/>
    </row>
    <row r="29" spans="2:8" ht="15.75" x14ac:dyDescent="0.25">
      <c r="B29" s="297" t="s">
        <v>93</v>
      </c>
      <c r="C29" s="297"/>
      <c r="D29" s="297"/>
      <c r="E29" s="297"/>
      <c r="F29" s="297"/>
      <c r="G29" s="297"/>
      <c r="H29" s="297"/>
    </row>
    <row r="30" spans="2:8" ht="15.75" x14ac:dyDescent="0.25">
      <c r="B30" s="297" t="s">
        <v>94</v>
      </c>
      <c r="C30" s="297"/>
      <c r="D30" s="297"/>
      <c r="E30" s="297"/>
      <c r="F30" s="297"/>
      <c r="G30" s="297"/>
      <c r="H30" s="297"/>
    </row>
    <row r="31" spans="2:8" ht="15.75" x14ac:dyDescent="0.25">
      <c r="B31" s="297" t="s">
        <v>95</v>
      </c>
      <c r="C31" s="297"/>
      <c r="D31" s="297"/>
      <c r="E31" s="297"/>
      <c r="F31" s="297"/>
      <c r="G31" s="297"/>
      <c r="H31" s="297"/>
    </row>
    <row r="32" spans="2:8" ht="15.75" x14ac:dyDescent="0.25">
      <c r="B32" s="297" t="s">
        <v>96</v>
      </c>
      <c r="C32" s="297"/>
      <c r="D32" s="297"/>
      <c r="E32" s="297"/>
      <c r="F32" s="297"/>
      <c r="G32" s="297"/>
      <c r="H32" s="297"/>
    </row>
    <row r="33" spans="2:8" ht="15.75" x14ac:dyDescent="0.25">
      <c r="B33" s="297" t="s">
        <v>97</v>
      </c>
      <c r="C33" s="297"/>
      <c r="D33" s="297"/>
      <c r="E33" s="297"/>
      <c r="F33" s="297"/>
      <c r="G33" s="297"/>
      <c r="H33" s="297"/>
    </row>
    <row r="34" spans="2:8" ht="15.75" x14ac:dyDescent="0.25">
      <c r="B34" s="297" t="s">
        <v>98</v>
      </c>
      <c r="C34" s="297"/>
      <c r="D34" s="297"/>
      <c r="E34" s="297"/>
      <c r="F34" s="297"/>
      <c r="G34" s="297"/>
      <c r="H34" s="297"/>
    </row>
    <row r="35" spans="2:8" ht="15.75" x14ac:dyDescent="0.25">
      <c r="B35" s="127"/>
      <c r="C35" s="301"/>
      <c r="D35" s="301"/>
      <c r="E35" s="125"/>
      <c r="F35" s="300"/>
      <c r="G35" s="300"/>
      <c r="H35" s="300"/>
    </row>
    <row r="36" spans="2:8" ht="15.75" x14ac:dyDescent="0.25">
      <c r="B36" s="127"/>
      <c r="C36" s="131" t="s">
        <v>79</v>
      </c>
      <c r="D36" s="132">
        <f>+INICIO!$C$26</f>
        <v>45354</v>
      </c>
      <c r="E36" s="131" t="s">
        <v>80</v>
      </c>
      <c r="F36" s="133"/>
      <c r="G36" s="133"/>
      <c r="H36" s="133"/>
    </row>
    <row r="37" spans="2:8" ht="33" customHeight="1" x14ac:dyDescent="0.25">
      <c r="B37" s="158" t="s">
        <v>81</v>
      </c>
      <c r="C37" s="159"/>
      <c r="D37" s="135"/>
      <c r="E37" s="140"/>
      <c r="F37" s="126"/>
      <c r="G37" s="126"/>
      <c r="H37" s="127"/>
    </row>
    <row r="38" spans="2:8" ht="33" customHeight="1" x14ac:dyDescent="0.25">
      <c r="B38" s="136" t="s">
        <v>82</v>
      </c>
      <c r="C38" s="160">
        <v>50400</v>
      </c>
      <c r="D38" s="137"/>
      <c r="E38" s="161">
        <f>_xlfn.CEILING.MATH(C38*(1+(VLOOKUP($D$14-31,'Índice FACPCE'!$A$5:$G$50,6,FALSE()))),50)</f>
        <v>251450</v>
      </c>
      <c r="F38" s="126"/>
      <c r="G38" s="126"/>
      <c r="H38" s="127"/>
    </row>
    <row r="39" spans="2:8" ht="24.75" customHeight="1" x14ac:dyDescent="0.25">
      <c r="B39" s="158" t="s">
        <v>99</v>
      </c>
      <c r="C39" s="159"/>
      <c r="D39" s="137"/>
      <c r="E39" s="140"/>
      <c r="F39" s="126"/>
      <c r="G39" s="126"/>
      <c r="H39" s="127"/>
    </row>
    <row r="40" spans="2:8" ht="36.75" customHeight="1" x14ac:dyDescent="0.25">
      <c r="B40" s="155" t="s">
        <v>100</v>
      </c>
      <c r="C40" s="162"/>
      <c r="D40" s="137"/>
      <c r="E40" s="143"/>
      <c r="F40" s="126"/>
      <c r="G40" s="126"/>
      <c r="H40" s="127"/>
    </row>
    <row r="41" spans="2:8" ht="18.75" customHeight="1" x14ac:dyDescent="0.25">
      <c r="B41" s="141" t="s">
        <v>84</v>
      </c>
      <c r="C41" s="162">
        <v>9800</v>
      </c>
      <c r="D41" s="137"/>
      <c r="E41" s="143">
        <f>_xlfn.CEILING.MATH(C41*(1+(VLOOKUP($D$14-31,'Índice FACPCE'!$A$5:$G$50,6,FALSE()))),50)</f>
        <v>48900</v>
      </c>
      <c r="F41" s="126"/>
      <c r="G41" s="126"/>
      <c r="H41" s="127"/>
    </row>
    <row r="42" spans="2:8" ht="23.25" customHeight="1" x14ac:dyDescent="0.25">
      <c r="B42" s="144" t="s">
        <v>85</v>
      </c>
      <c r="C42" s="163">
        <v>20300</v>
      </c>
      <c r="D42" s="137"/>
      <c r="E42" s="146">
        <f>_xlfn.CEILING.MATH(C42*(1+(VLOOKUP($D$14-31,'Índice FACPCE'!$A$5:$G$50,6,FALSE()))),50)</f>
        <v>101300</v>
      </c>
      <c r="F42" s="126"/>
      <c r="G42" s="126"/>
      <c r="H42" s="127"/>
    </row>
    <row r="43" spans="2:8" ht="18" customHeight="1" x14ac:dyDescent="0.25">
      <c r="B43" s="147" t="s">
        <v>86</v>
      </c>
      <c r="C43" s="139"/>
      <c r="D43" s="137"/>
      <c r="E43" s="140"/>
      <c r="F43" s="126"/>
      <c r="G43" s="126"/>
      <c r="H43" s="127"/>
    </row>
    <row r="44" spans="2:8" ht="35.25" customHeight="1" x14ac:dyDescent="0.25">
      <c r="B44" s="148" t="s">
        <v>82</v>
      </c>
      <c r="C44" s="142"/>
      <c r="D44" s="137"/>
      <c r="E44" s="143"/>
      <c r="F44" s="126"/>
      <c r="G44" s="126"/>
      <c r="H44" s="127"/>
    </row>
    <row r="45" spans="2:8" ht="18.75" customHeight="1" x14ac:dyDescent="0.25">
      <c r="B45" s="141" t="s">
        <v>87</v>
      </c>
      <c r="C45" s="142">
        <v>201600</v>
      </c>
      <c r="D45" s="137"/>
      <c r="E45" s="310">
        <f>_xlfn.CEILING.MATH(C45*(1+(VLOOKUP($D$14-31,'Índice FACPCE'!$A$5:$G$50,6,FALSE()))),50)</f>
        <v>1005800</v>
      </c>
      <c r="F45" s="126"/>
      <c r="G45" s="126"/>
      <c r="H45" s="127"/>
    </row>
    <row r="46" spans="2:8" ht="47.25" x14ac:dyDescent="0.25">
      <c r="B46" s="155" t="s">
        <v>88</v>
      </c>
      <c r="C46" s="150">
        <v>50400</v>
      </c>
      <c r="D46" s="137"/>
      <c r="E46" s="152">
        <f>_xlfn.CEILING.MATH(C46*(1+(VLOOKUP($D$14-31,'Índice FACPCE'!$A$5:$G$50,6,FALSE()))),50)</f>
        <v>251450</v>
      </c>
      <c r="F46" s="126"/>
      <c r="G46" s="126"/>
      <c r="H46" s="127"/>
    </row>
    <row r="47" spans="2:8" ht="25.5" customHeight="1" x14ac:dyDescent="0.25">
      <c r="B47" s="144" t="s">
        <v>89</v>
      </c>
      <c r="C47" s="145">
        <v>70000</v>
      </c>
      <c r="D47" s="156"/>
      <c r="E47" s="146">
        <f>_xlfn.CEILING.MATH(C47*(1+(VLOOKUP($D$14-31,'Índice FACPCE'!$A$5:$G$50,6,FALSE()))),50)</f>
        <v>349250</v>
      </c>
      <c r="F47" s="126"/>
      <c r="G47" s="126"/>
      <c r="H47" s="127"/>
    </row>
    <row r="48" spans="2:8" ht="15.75" x14ac:dyDescent="0.25">
      <c r="B48" s="127"/>
      <c r="C48" s="123"/>
      <c r="D48" s="124"/>
      <c r="E48" s="125"/>
      <c r="F48" s="126"/>
      <c r="G48" s="126"/>
      <c r="H48" s="127"/>
    </row>
    <row r="49" spans="2:8" ht="15.75" x14ac:dyDescent="0.25">
      <c r="B49" s="300" t="s">
        <v>101</v>
      </c>
      <c r="C49" s="300"/>
      <c r="D49" s="300"/>
      <c r="E49" s="300"/>
      <c r="F49" s="300"/>
      <c r="G49" s="300"/>
      <c r="H49" s="300"/>
    </row>
    <row r="50" spans="2:8" ht="15.75" x14ac:dyDescent="0.25">
      <c r="B50" s="297" t="s">
        <v>102</v>
      </c>
      <c r="C50" s="297"/>
      <c r="D50" s="297"/>
      <c r="E50" s="297"/>
      <c r="F50" s="297"/>
      <c r="G50" s="297"/>
      <c r="H50" s="297"/>
    </row>
    <row r="51" spans="2:8" ht="15.75" x14ac:dyDescent="0.25">
      <c r="B51" s="297" t="s">
        <v>103</v>
      </c>
      <c r="C51" s="297"/>
      <c r="D51" s="297"/>
      <c r="E51" s="297"/>
      <c r="F51" s="297"/>
      <c r="G51" s="297"/>
      <c r="H51" s="297"/>
    </row>
    <row r="52" spans="2:8" ht="15.75" x14ac:dyDescent="0.25">
      <c r="B52" s="297" t="s">
        <v>104</v>
      </c>
      <c r="C52" s="297"/>
      <c r="D52" s="297"/>
      <c r="E52" s="297"/>
      <c r="F52" s="297"/>
      <c r="G52" s="297"/>
      <c r="H52" s="297"/>
    </row>
    <row r="53" spans="2:8" ht="15.75" x14ac:dyDescent="0.25">
      <c r="B53" s="297" t="s">
        <v>105</v>
      </c>
      <c r="C53" s="297"/>
      <c r="D53" s="297"/>
      <c r="E53" s="297"/>
      <c r="F53" s="297"/>
      <c r="G53" s="297"/>
      <c r="H53" s="297"/>
    </row>
    <row r="54" spans="2:8" ht="15.75" x14ac:dyDescent="0.25">
      <c r="B54" s="297" t="s">
        <v>106</v>
      </c>
      <c r="C54" s="297"/>
      <c r="D54" s="297"/>
      <c r="E54" s="297"/>
      <c r="F54" s="297"/>
      <c r="G54" s="297"/>
      <c r="H54" s="297"/>
    </row>
    <row r="55" spans="2:8" ht="15.75" x14ac:dyDescent="0.25">
      <c r="B55" s="297" t="s">
        <v>107</v>
      </c>
      <c r="C55" s="297"/>
      <c r="D55" s="297"/>
      <c r="E55" s="297"/>
      <c r="F55" s="297"/>
      <c r="G55" s="297"/>
      <c r="H55" s="297"/>
    </row>
    <row r="56" spans="2:8" ht="15.75" x14ac:dyDescent="0.25">
      <c r="B56" s="297" t="s">
        <v>108</v>
      </c>
      <c r="C56" s="297"/>
      <c r="D56" s="297"/>
      <c r="E56" s="297"/>
      <c r="F56" s="297"/>
      <c r="G56" s="297"/>
      <c r="H56" s="297"/>
    </row>
    <row r="57" spans="2:8" ht="15.75" x14ac:dyDescent="0.25">
      <c r="B57" s="297" t="s">
        <v>109</v>
      </c>
      <c r="C57" s="297"/>
      <c r="D57" s="297"/>
      <c r="E57" s="297"/>
      <c r="F57" s="297"/>
      <c r="G57" s="297"/>
      <c r="H57" s="297"/>
    </row>
    <row r="58" spans="2:8" ht="15.75" x14ac:dyDescent="0.25">
      <c r="B58" s="127"/>
      <c r="C58" s="131" t="s">
        <v>79</v>
      </c>
      <c r="D58" s="132">
        <f>+INICIO!$C$26</f>
        <v>45354</v>
      </c>
      <c r="E58" s="131" t="s">
        <v>80</v>
      </c>
      <c r="F58" s="126"/>
      <c r="G58" s="126"/>
      <c r="H58" s="127"/>
    </row>
    <row r="59" spans="2:8" ht="31.5" x14ac:dyDescent="0.25">
      <c r="B59" s="158" t="s">
        <v>81</v>
      </c>
      <c r="C59" s="159"/>
      <c r="D59" s="135"/>
      <c r="E59" s="164"/>
      <c r="F59" s="126"/>
      <c r="G59" s="126"/>
      <c r="H59" s="127"/>
    </row>
    <row r="60" spans="2:8" ht="31.5" x14ac:dyDescent="0.25">
      <c r="B60" s="155" t="s">
        <v>82</v>
      </c>
      <c r="C60" s="162">
        <v>46200</v>
      </c>
      <c r="D60" s="137"/>
      <c r="E60" s="165">
        <f>_xlfn.CEILING.MATH(C60*(1+(VLOOKUP($D$14-31,'Índice FACPCE'!$A$5:$G$50,6,FALSE()))),50)</f>
        <v>230500</v>
      </c>
      <c r="F60" s="126"/>
      <c r="G60" s="126"/>
      <c r="H60" s="127"/>
    </row>
    <row r="61" spans="2:8" ht="18.75" customHeight="1" x14ac:dyDescent="0.25">
      <c r="B61" s="158" t="s">
        <v>99</v>
      </c>
      <c r="C61" s="159"/>
      <c r="D61" s="137"/>
      <c r="E61" s="140"/>
      <c r="F61" s="126"/>
      <c r="G61" s="126"/>
      <c r="H61" s="127"/>
    </row>
    <row r="62" spans="2:8" ht="31.5" x14ac:dyDescent="0.25">
      <c r="B62" s="155" t="s">
        <v>100</v>
      </c>
      <c r="C62" s="162"/>
      <c r="D62" s="137"/>
      <c r="E62" s="143"/>
      <c r="F62" s="126"/>
      <c r="G62" s="126"/>
      <c r="H62" s="127"/>
    </row>
    <row r="63" spans="2:8" ht="21" customHeight="1" x14ac:dyDescent="0.25">
      <c r="B63" s="141" t="s">
        <v>84</v>
      </c>
      <c r="C63" s="162">
        <v>9100</v>
      </c>
      <c r="D63" s="137"/>
      <c r="E63" s="143">
        <f>_xlfn.CEILING.MATH(C63*(1+(VLOOKUP($D$14-31,'Índice FACPCE'!$A$5:$G$50,6,FALSE()))),50)</f>
        <v>45400</v>
      </c>
      <c r="F63" s="126"/>
      <c r="G63" s="126"/>
      <c r="H63" s="127"/>
    </row>
    <row r="64" spans="2:8" ht="21" customHeight="1" x14ac:dyDescent="0.25">
      <c r="B64" s="144" t="s">
        <v>85</v>
      </c>
      <c r="C64" s="163">
        <v>18900</v>
      </c>
      <c r="D64" s="137"/>
      <c r="E64" s="146">
        <f>_xlfn.CEILING.MATH(C64*(1+(VLOOKUP($D$14-31,'Índice FACPCE'!$A$5:$G$50,6,FALSE()))),50)</f>
        <v>94300</v>
      </c>
      <c r="F64" s="126"/>
      <c r="G64" s="126"/>
      <c r="H64" s="127"/>
    </row>
    <row r="65" spans="2:8" ht="18.75" customHeight="1" x14ac:dyDescent="0.25">
      <c r="B65" s="134" t="s">
        <v>86</v>
      </c>
      <c r="C65" s="159"/>
      <c r="D65" s="137"/>
      <c r="E65" s="140"/>
      <c r="F65" s="126"/>
      <c r="G65" s="126"/>
      <c r="H65" s="127"/>
    </row>
    <row r="66" spans="2:8" ht="31.5" x14ac:dyDescent="0.25">
      <c r="B66" s="148" t="s">
        <v>82</v>
      </c>
      <c r="C66" s="162"/>
      <c r="D66" s="137"/>
      <c r="E66" s="143"/>
      <c r="F66" s="126"/>
      <c r="G66" s="126"/>
      <c r="H66" s="127"/>
    </row>
    <row r="67" spans="2:8" ht="15.75" x14ac:dyDescent="0.25">
      <c r="B67" s="141" t="s">
        <v>87</v>
      </c>
      <c r="C67" s="162">
        <v>184800</v>
      </c>
      <c r="D67" s="137"/>
      <c r="E67" s="143">
        <f>_xlfn.CEILING.MATH(C67*(1+(VLOOKUP($D$14-31,'Índice FACPCE'!$A$5:$G$50,6,FALSE()))),50)</f>
        <v>921950</v>
      </c>
      <c r="F67" s="126"/>
      <c r="G67" s="126"/>
      <c r="H67" s="127"/>
    </row>
    <row r="68" spans="2:8" ht="47.25" x14ac:dyDescent="0.25">
      <c r="B68" s="155" t="s">
        <v>88</v>
      </c>
      <c r="C68" s="166">
        <v>46200</v>
      </c>
      <c r="D68" s="137"/>
      <c r="E68" s="152">
        <f>_xlfn.CEILING.MATH(C68*(1+(VLOOKUP($D$14-31,'Índice FACPCE'!$A$5:$G$50,6,FALSE()))),50)</f>
        <v>230500</v>
      </c>
      <c r="F68" s="126"/>
      <c r="G68" s="126"/>
      <c r="H68" s="127"/>
    </row>
    <row r="69" spans="2:8" ht="24.75" customHeight="1" x14ac:dyDescent="0.25">
      <c r="B69" s="144" t="s">
        <v>89</v>
      </c>
      <c r="C69" s="163">
        <v>70000</v>
      </c>
      <c r="D69" s="156"/>
      <c r="E69" s="146">
        <f>_xlfn.CEILING.MATH(C69*(1+(VLOOKUP($D$14-31,'Índice FACPCE'!$A$5:$G$50,6,FALSE()))),50)</f>
        <v>349250</v>
      </c>
      <c r="F69" s="126"/>
      <c r="G69" s="126"/>
      <c r="H69" s="127"/>
    </row>
    <row r="70" spans="2:8" ht="15.75" x14ac:dyDescent="0.25">
      <c r="B70" s="127"/>
      <c r="C70" s="123"/>
      <c r="D70" s="124"/>
      <c r="E70" s="125"/>
      <c r="F70" s="126"/>
      <c r="G70" s="126"/>
      <c r="H70" s="127"/>
    </row>
    <row r="71" spans="2:8" ht="15.75" x14ac:dyDescent="0.25">
      <c r="B71" s="300" t="s">
        <v>110</v>
      </c>
      <c r="C71" s="300"/>
      <c r="D71" s="300"/>
      <c r="E71" s="300"/>
      <c r="F71" s="300"/>
      <c r="G71" s="300"/>
      <c r="H71" s="300"/>
    </row>
    <row r="72" spans="2:8" ht="15.75" x14ac:dyDescent="0.25">
      <c r="B72" s="297" t="s">
        <v>111</v>
      </c>
      <c r="C72" s="297"/>
      <c r="D72" s="297"/>
      <c r="E72" s="297"/>
      <c r="F72" s="297"/>
      <c r="G72" s="297"/>
      <c r="H72" s="297"/>
    </row>
    <row r="73" spans="2:8" ht="15.75" x14ac:dyDescent="0.25">
      <c r="B73" s="297" t="s">
        <v>112</v>
      </c>
      <c r="C73" s="297"/>
      <c r="D73" s="297"/>
      <c r="E73" s="297"/>
      <c r="F73" s="297"/>
      <c r="G73" s="297"/>
      <c r="H73" s="297"/>
    </row>
    <row r="74" spans="2:8" ht="15.75" x14ac:dyDescent="0.25">
      <c r="B74" s="297" t="s">
        <v>113</v>
      </c>
      <c r="C74" s="297"/>
      <c r="D74" s="297"/>
      <c r="E74" s="297"/>
      <c r="F74" s="297"/>
      <c r="G74" s="297"/>
      <c r="H74" s="297"/>
    </row>
    <row r="75" spans="2:8" ht="15.75" x14ac:dyDescent="0.25">
      <c r="B75" s="297" t="s">
        <v>114</v>
      </c>
      <c r="C75" s="297"/>
      <c r="D75" s="297"/>
      <c r="E75" s="297"/>
      <c r="F75" s="297"/>
      <c r="G75" s="297"/>
      <c r="H75" s="297"/>
    </row>
    <row r="76" spans="2:8" ht="15.75" x14ac:dyDescent="0.25">
      <c r="B76" s="297" t="s">
        <v>115</v>
      </c>
      <c r="C76" s="297"/>
      <c r="D76" s="297"/>
      <c r="E76" s="297"/>
      <c r="F76" s="297"/>
      <c r="G76" s="297"/>
      <c r="H76" s="297"/>
    </row>
    <row r="77" spans="2:8" ht="15.75" x14ac:dyDescent="0.25">
      <c r="B77" s="297" t="s">
        <v>116</v>
      </c>
      <c r="C77" s="297"/>
      <c r="D77" s="297"/>
      <c r="E77" s="297"/>
      <c r="F77" s="297"/>
      <c r="G77" s="297"/>
      <c r="H77" s="297"/>
    </row>
    <row r="78" spans="2:8" ht="15.75" x14ac:dyDescent="0.25">
      <c r="B78" s="127"/>
      <c r="C78" s="301"/>
      <c r="D78" s="301"/>
      <c r="E78" s="125"/>
      <c r="F78" s="300"/>
      <c r="G78" s="300"/>
      <c r="H78" s="300"/>
    </row>
    <row r="79" spans="2:8" ht="15.75" x14ac:dyDescent="0.25">
      <c r="B79" s="127"/>
      <c r="C79" s="167" t="s">
        <v>79</v>
      </c>
      <c r="D79" s="132">
        <f>+INICIO!$C$26</f>
        <v>45354</v>
      </c>
      <c r="E79" s="167" t="s">
        <v>80</v>
      </c>
      <c r="F79" s="133"/>
      <c r="G79" s="133"/>
      <c r="H79" s="133"/>
    </row>
    <row r="80" spans="2:8" ht="29.25" customHeight="1" x14ac:dyDescent="0.25">
      <c r="B80" s="158" t="s">
        <v>81</v>
      </c>
      <c r="C80" s="159"/>
      <c r="D80" s="135"/>
      <c r="E80" s="140"/>
      <c r="F80" s="126"/>
      <c r="G80" s="126"/>
      <c r="H80" s="127"/>
    </row>
    <row r="81" spans="2:8" ht="31.5" x14ac:dyDescent="0.25">
      <c r="B81" s="136" t="s">
        <v>82</v>
      </c>
      <c r="C81" s="163">
        <v>37800</v>
      </c>
      <c r="D81" s="137"/>
      <c r="E81" s="146">
        <f>_xlfn.CEILING.MATH(C81*(1+(VLOOKUP($D$14-31,'Índice FACPCE'!$A$5:$G$50,6,FALSE()))),50)</f>
        <v>188600</v>
      </c>
      <c r="F81" s="126"/>
      <c r="G81" s="126"/>
      <c r="H81" s="127"/>
    </row>
    <row r="82" spans="2:8" ht="18.75" customHeight="1" x14ac:dyDescent="0.25">
      <c r="B82" s="158" t="s">
        <v>99</v>
      </c>
      <c r="C82" s="159"/>
      <c r="D82" s="137"/>
      <c r="E82" s="140"/>
      <c r="F82" s="126"/>
      <c r="G82" s="126"/>
      <c r="H82" s="127"/>
    </row>
    <row r="83" spans="2:8" ht="31.5" x14ac:dyDescent="0.25">
      <c r="B83" s="155" t="s">
        <v>100</v>
      </c>
      <c r="C83" s="162"/>
      <c r="D83" s="137"/>
      <c r="E83" s="143"/>
      <c r="F83" s="126"/>
      <c r="G83" s="126"/>
      <c r="H83" s="127"/>
    </row>
    <row r="84" spans="2:8" ht="23.25" customHeight="1" x14ac:dyDescent="0.25">
      <c r="B84" s="141" t="s">
        <v>84</v>
      </c>
      <c r="C84" s="162">
        <v>7700</v>
      </c>
      <c r="D84" s="137"/>
      <c r="E84" s="143">
        <f>_xlfn.CEILING.MATH(C84*(1+(VLOOKUP($D$14-31,'Índice FACPCE'!$A$5:$G$50,6,FALSE()))),50)</f>
        <v>38450</v>
      </c>
      <c r="F84" s="126"/>
      <c r="G84" s="126"/>
      <c r="H84" s="127"/>
    </row>
    <row r="85" spans="2:8" ht="23.25" customHeight="1" x14ac:dyDescent="0.25">
      <c r="B85" s="144" t="s">
        <v>85</v>
      </c>
      <c r="C85" s="163">
        <v>15400</v>
      </c>
      <c r="D85" s="137"/>
      <c r="E85" s="146"/>
      <c r="F85" s="126"/>
      <c r="G85" s="126"/>
      <c r="H85" s="127"/>
    </row>
    <row r="86" spans="2:8" ht="19.5" customHeight="1" x14ac:dyDescent="0.25">
      <c r="B86" s="134" t="s">
        <v>86</v>
      </c>
      <c r="C86" s="159"/>
      <c r="D86" s="137"/>
      <c r="E86" s="140"/>
      <c r="F86" s="126"/>
      <c r="G86" s="126"/>
      <c r="H86" s="127"/>
    </row>
    <row r="87" spans="2:8" ht="31.5" x14ac:dyDescent="0.25">
      <c r="B87" s="148" t="s">
        <v>82</v>
      </c>
      <c r="C87" s="162"/>
      <c r="D87" s="137"/>
      <c r="E87" s="143"/>
      <c r="F87" s="126"/>
      <c r="G87" s="126"/>
      <c r="H87" s="127"/>
    </row>
    <row r="88" spans="2:8" ht="20.25" customHeight="1" x14ac:dyDescent="0.25">
      <c r="B88" s="141" t="s">
        <v>87</v>
      </c>
      <c r="C88" s="162">
        <v>150500</v>
      </c>
      <c r="D88" s="137"/>
      <c r="E88" s="143">
        <f>_xlfn.CEILING.MATH(C88*(1+(VLOOKUP($D$14-31,'Índice FACPCE'!$A$5:$G$50,6,FALSE()))),50)</f>
        <v>750850</v>
      </c>
      <c r="F88" s="126"/>
      <c r="G88" s="126"/>
      <c r="H88" s="127"/>
    </row>
    <row r="89" spans="2:8" ht="47.25" x14ac:dyDescent="0.25">
      <c r="B89" s="155" t="s">
        <v>88</v>
      </c>
      <c r="C89" s="166">
        <v>37800</v>
      </c>
      <c r="D89" s="137"/>
      <c r="E89" s="152">
        <f>_xlfn.CEILING.MATH(C89*(1+(VLOOKUP($D$14-31,'Índice FACPCE'!$A$5:$G$50,6,FALSE()))),50)</f>
        <v>188600</v>
      </c>
      <c r="F89" s="126"/>
      <c r="G89" s="126"/>
      <c r="H89" s="127"/>
    </row>
    <row r="90" spans="2:8" ht="27.75" customHeight="1" x14ac:dyDescent="0.25">
      <c r="B90" s="144" t="s">
        <v>89</v>
      </c>
      <c r="C90" s="163">
        <v>70000</v>
      </c>
      <c r="D90" s="156"/>
      <c r="E90" s="146">
        <f>_xlfn.CEILING.MATH(C90*(1+(VLOOKUP($D$14-31,'Índice FACPCE'!$A$5:$G$50,6,FALSE()))),50)</f>
        <v>349250</v>
      </c>
      <c r="F90" s="126"/>
      <c r="G90" s="126"/>
      <c r="H90" s="127"/>
    </row>
    <row r="91" spans="2:8" ht="15.75" x14ac:dyDescent="0.25">
      <c r="B91" s="127"/>
      <c r="C91" s="123"/>
      <c r="D91" s="124"/>
      <c r="E91" s="125"/>
      <c r="F91" s="126"/>
      <c r="G91" s="126"/>
      <c r="H91" s="127"/>
    </row>
    <row r="92" spans="2:8" ht="15.75" x14ac:dyDescent="0.25">
      <c r="B92" s="300" t="s">
        <v>117</v>
      </c>
      <c r="C92" s="300"/>
      <c r="D92" s="300"/>
      <c r="E92" s="300"/>
      <c r="F92" s="300"/>
      <c r="G92" s="300"/>
      <c r="H92" s="300"/>
    </row>
    <row r="93" spans="2:8" ht="15.75" x14ac:dyDescent="0.25">
      <c r="B93" s="297" t="s">
        <v>118</v>
      </c>
      <c r="C93" s="297"/>
      <c r="D93" s="297"/>
      <c r="E93" s="297"/>
      <c r="F93" s="297"/>
      <c r="G93" s="297"/>
      <c r="H93" s="297"/>
    </row>
    <row r="94" spans="2:8" ht="15.75" customHeight="1" x14ac:dyDescent="0.25">
      <c r="B94" s="296" t="s">
        <v>119</v>
      </c>
      <c r="C94" s="296"/>
      <c r="D94" s="296"/>
      <c r="E94" s="296"/>
      <c r="F94" s="296"/>
      <c r="G94" s="296"/>
      <c r="H94" s="296"/>
    </row>
    <row r="95" spans="2:8" ht="15.75" x14ac:dyDescent="0.25">
      <c r="B95" s="297" t="s">
        <v>120</v>
      </c>
      <c r="C95" s="297"/>
      <c r="D95" s="297"/>
      <c r="E95" s="297"/>
      <c r="F95" s="297"/>
      <c r="G95" s="297"/>
      <c r="H95" s="297"/>
    </row>
    <row r="96" spans="2:8" ht="15.75" x14ac:dyDescent="0.25">
      <c r="B96" s="297" t="s">
        <v>121</v>
      </c>
      <c r="C96" s="297"/>
      <c r="D96" s="297"/>
      <c r="E96" s="297"/>
      <c r="F96" s="297"/>
      <c r="G96" s="297"/>
      <c r="H96" s="297"/>
    </row>
    <row r="97" spans="2:8" ht="15.75" x14ac:dyDescent="0.25">
      <c r="B97" s="297" t="s">
        <v>122</v>
      </c>
      <c r="C97" s="297"/>
      <c r="D97" s="297"/>
      <c r="E97" s="297"/>
      <c r="F97" s="297"/>
      <c r="G97" s="297"/>
      <c r="H97" s="297"/>
    </row>
    <row r="98" spans="2:8" ht="15.75" x14ac:dyDescent="0.25">
      <c r="B98" s="297" t="s">
        <v>123</v>
      </c>
      <c r="C98" s="297"/>
      <c r="D98" s="297"/>
      <c r="E98" s="297"/>
      <c r="F98" s="297"/>
      <c r="G98" s="297"/>
      <c r="H98" s="297"/>
    </row>
    <row r="99" spans="2:8" ht="15.75" x14ac:dyDescent="0.25">
      <c r="B99" s="297" t="s">
        <v>124</v>
      </c>
      <c r="C99" s="297"/>
      <c r="D99" s="297"/>
      <c r="E99" s="297"/>
      <c r="F99" s="297"/>
      <c r="G99" s="297"/>
      <c r="H99" s="297"/>
    </row>
    <row r="100" spans="2:8" ht="15.75" x14ac:dyDescent="0.25">
      <c r="B100" s="297" t="s">
        <v>125</v>
      </c>
      <c r="C100" s="297"/>
      <c r="D100" s="297"/>
      <c r="E100" s="297"/>
      <c r="F100" s="297"/>
      <c r="G100" s="297"/>
      <c r="H100" s="297"/>
    </row>
    <row r="101" spans="2:8" ht="15.75" x14ac:dyDescent="0.25">
      <c r="B101" s="127"/>
      <c r="C101" s="301"/>
      <c r="D101" s="301"/>
      <c r="E101" s="125"/>
      <c r="F101" s="300"/>
      <c r="G101" s="300"/>
      <c r="H101" s="300"/>
    </row>
    <row r="102" spans="2:8" ht="15.75" x14ac:dyDescent="0.25">
      <c r="B102" s="127"/>
      <c r="C102" s="167" t="s">
        <v>79</v>
      </c>
      <c r="D102" s="132">
        <f>+INICIO!$C$26</f>
        <v>45354</v>
      </c>
      <c r="E102" s="167" t="s">
        <v>80</v>
      </c>
      <c r="F102" s="133"/>
      <c r="G102" s="133"/>
      <c r="H102" s="133"/>
    </row>
    <row r="103" spans="2:8" ht="33" customHeight="1" x14ac:dyDescent="0.25">
      <c r="B103" s="158" t="s">
        <v>81</v>
      </c>
      <c r="C103" s="159"/>
      <c r="D103" s="135"/>
      <c r="E103" s="140"/>
      <c r="F103" s="126"/>
      <c r="G103" s="126"/>
      <c r="H103" s="127"/>
    </row>
    <row r="104" spans="2:8" ht="36" customHeight="1" x14ac:dyDescent="0.25">
      <c r="B104" s="136" t="s">
        <v>82</v>
      </c>
      <c r="C104" s="160">
        <v>39900</v>
      </c>
      <c r="D104" s="137"/>
      <c r="E104" s="161">
        <f>_xlfn.CEILING.MATH(C104*(1+(VLOOKUP($D$14-31,'Índice FACPCE'!$A$5:$G$50,6,FALSE()))),50)</f>
        <v>199100</v>
      </c>
      <c r="F104" s="126"/>
      <c r="G104" s="126"/>
      <c r="H104" s="127"/>
    </row>
    <row r="105" spans="2:8" ht="21.75" customHeight="1" x14ac:dyDescent="0.25">
      <c r="B105" s="158" t="s">
        <v>99</v>
      </c>
      <c r="C105" s="159"/>
      <c r="D105" s="137"/>
      <c r="E105" s="140"/>
      <c r="F105" s="126"/>
      <c r="G105" s="126"/>
      <c r="H105" s="127"/>
    </row>
    <row r="106" spans="2:8" ht="34.5" customHeight="1" x14ac:dyDescent="0.25">
      <c r="B106" s="155" t="s">
        <v>100</v>
      </c>
      <c r="C106" s="162"/>
      <c r="D106" s="137"/>
      <c r="E106" s="143"/>
      <c r="F106" s="126"/>
      <c r="G106" s="126"/>
      <c r="H106" s="127"/>
    </row>
    <row r="107" spans="2:8" ht="21" customHeight="1" x14ac:dyDescent="0.25">
      <c r="B107" s="141" t="s">
        <v>84</v>
      </c>
      <c r="C107" s="162">
        <v>7700</v>
      </c>
      <c r="D107" s="137"/>
      <c r="E107" s="143">
        <f>_xlfn.CEILING.MATH(C107*(1+(VLOOKUP($D$14-31,'Índice FACPCE'!$A$5:$G$50,6,FALSE()))),50)</f>
        <v>38450</v>
      </c>
      <c r="F107" s="126"/>
      <c r="G107" s="126"/>
      <c r="H107" s="127"/>
    </row>
    <row r="108" spans="2:8" ht="20.25" customHeight="1" x14ac:dyDescent="0.25">
      <c r="B108" s="144" t="s">
        <v>85</v>
      </c>
      <c r="C108" s="163">
        <v>16100</v>
      </c>
      <c r="D108" s="137"/>
      <c r="E108" s="146">
        <f>_xlfn.CEILING.MATH(C108*(1+(VLOOKUP($D$14-31,'Índice FACPCE'!$A$5:$G$50,6,FALSE()))),50)</f>
        <v>80350</v>
      </c>
      <c r="F108" s="126"/>
      <c r="G108" s="126"/>
      <c r="H108" s="127"/>
    </row>
    <row r="109" spans="2:8" ht="21.75" customHeight="1" x14ac:dyDescent="0.25">
      <c r="B109" s="134" t="s">
        <v>86</v>
      </c>
      <c r="C109" s="159"/>
      <c r="D109" s="137"/>
      <c r="E109" s="140"/>
      <c r="F109" s="126"/>
      <c r="G109" s="126"/>
      <c r="H109" s="127"/>
    </row>
    <row r="110" spans="2:8" ht="33" customHeight="1" x14ac:dyDescent="0.25">
      <c r="B110" s="148" t="s">
        <v>82</v>
      </c>
      <c r="C110" s="162"/>
      <c r="D110" s="137"/>
      <c r="E110" s="143"/>
      <c r="F110" s="126"/>
      <c r="G110" s="126"/>
      <c r="H110" s="127"/>
    </row>
    <row r="111" spans="2:8" ht="20.25" customHeight="1" x14ac:dyDescent="0.25">
      <c r="B111" s="141" t="s">
        <v>87</v>
      </c>
      <c r="C111" s="166">
        <v>159600</v>
      </c>
      <c r="D111" s="137"/>
      <c r="E111" s="143">
        <f>_xlfn.CEILING.MATH(C111*(1+(VLOOKUP($D$14-31,'Índice FACPCE'!$A$5:$G$50,6,FALSE()))),50)</f>
        <v>796250</v>
      </c>
      <c r="F111" s="126"/>
      <c r="G111" s="126"/>
      <c r="H111" s="127"/>
    </row>
    <row r="112" spans="2:8" ht="48.75" customHeight="1" x14ac:dyDescent="0.25">
      <c r="B112" s="136" t="s">
        <v>88</v>
      </c>
      <c r="C112" s="160">
        <v>39900</v>
      </c>
      <c r="D112" s="137"/>
      <c r="E112" s="161">
        <f>_xlfn.CEILING.MATH(C112*(1+(VLOOKUP($D$14-31,'Índice FACPCE'!$A$5:$G$50,6,FALSE()))),50)</f>
        <v>199100</v>
      </c>
      <c r="F112" s="126"/>
      <c r="G112" s="126"/>
      <c r="H112" s="127"/>
    </row>
    <row r="113" spans="2:8" ht="23.25" customHeight="1" x14ac:dyDescent="0.25">
      <c r="B113" s="134" t="s">
        <v>126</v>
      </c>
      <c r="C113" s="159"/>
      <c r="D113" s="141"/>
      <c r="E113" s="139"/>
      <c r="F113" s="126"/>
      <c r="G113" s="126"/>
      <c r="H113" s="127"/>
    </row>
    <row r="114" spans="2:8" ht="36.75" customHeight="1" x14ac:dyDescent="0.25">
      <c r="B114" s="155" t="s">
        <v>127</v>
      </c>
      <c r="C114" s="166">
        <v>280000</v>
      </c>
      <c r="D114" s="137"/>
      <c r="E114" s="311">
        <f>_xlfn.CEILING.MATH(C114*(1+(VLOOKUP($D$14-31,'Índice FACPCE'!$A$5:$G$50,6,FALSE()))),50)</f>
        <v>1396900</v>
      </c>
      <c r="F114" s="126"/>
      <c r="G114" s="126"/>
      <c r="H114" s="127"/>
    </row>
    <row r="115" spans="2:8" ht="34.5" customHeight="1" x14ac:dyDescent="0.25">
      <c r="B115" s="136" t="s">
        <v>128</v>
      </c>
      <c r="C115" s="160">
        <v>70000</v>
      </c>
      <c r="D115" s="156"/>
      <c r="E115" s="146">
        <f>_xlfn.CEILING.MATH(C115*(1+(VLOOKUP($D$14-31,'Índice FACPCE'!$A$5:$G$50,6,FALSE()))),50)</f>
        <v>349250</v>
      </c>
      <c r="F115" s="126"/>
      <c r="G115" s="126"/>
      <c r="H115" s="127"/>
    </row>
    <row r="116" spans="2:8" ht="15.75" x14ac:dyDescent="0.25">
      <c r="B116" s="127"/>
      <c r="C116" s="123"/>
      <c r="D116" s="124"/>
      <c r="E116" s="125"/>
      <c r="F116" s="126"/>
      <c r="G116" s="126"/>
      <c r="H116" s="127"/>
    </row>
    <row r="117" spans="2:8" ht="26.25" customHeight="1" x14ac:dyDescent="0.25">
      <c r="B117" s="157" t="s">
        <v>129</v>
      </c>
      <c r="C117" s="123"/>
      <c r="D117" s="124"/>
      <c r="E117" s="125"/>
      <c r="F117" s="126"/>
      <c r="G117" s="126"/>
      <c r="H117" s="127"/>
    </row>
    <row r="118" spans="2:8" ht="33.75" customHeight="1" x14ac:dyDescent="0.25">
      <c r="B118" s="296" t="s">
        <v>130</v>
      </c>
      <c r="C118" s="296"/>
      <c r="D118" s="296"/>
      <c r="E118" s="296"/>
      <c r="F118" s="296"/>
      <c r="G118" s="296"/>
      <c r="H118" s="296"/>
    </row>
    <row r="119" spans="2:8" ht="15.75" x14ac:dyDescent="0.25">
      <c r="B119" s="127"/>
      <c r="C119" s="167" t="s">
        <v>79</v>
      </c>
      <c r="D119" s="132">
        <f>+INICIO!$C$26</f>
        <v>45354</v>
      </c>
      <c r="E119" s="167" t="s">
        <v>80</v>
      </c>
      <c r="F119" s="133"/>
      <c r="G119" s="133"/>
      <c r="H119" s="133"/>
    </row>
    <row r="120" spans="2:8" ht="30" customHeight="1" x14ac:dyDescent="0.25">
      <c r="B120" s="158" t="s">
        <v>81</v>
      </c>
      <c r="C120" s="159"/>
      <c r="D120" s="135"/>
      <c r="E120" s="140"/>
      <c r="F120" s="126"/>
      <c r="G120" s="126"/>
      <c r="H120" s="127"/>
    </row>
    <row r="121" spans="2:8" ht="33" customHeight="1" x14ac:dyDescent="0.25">
      <c r="B121" s="136" t="s">
        <v>82</v>
      </c>
      <c r="C121" s="160">
        <v>39900</v>
      </c>
      <c r="D121" s="137"/>
      <c r="E121" s="146">
        <f>_xlfn.CEILING.MATH(C121*(1+(VLOOKUP($D$14-31,'Índice FACPCE'!$A$5:$G$50,6,FALSE()))),50)</f>
        <v>199100</v>
      </c>
      <c r="F121" s="126"/>
      <c r="G121" s="126"/>
      <c r="H121" s="127"/>
    </row>
    <row r="122" spans="2:8" ht="21.75" customHeight="1" x14ac:dyDescent="0.25">
      <c r="B122" s="158" t="s">
        <v>99</v>
      </c>
      <c r="C122" s="159"/>
      <c r="D122" s="137"/>
      <c r="E122" s="140"/>
      <c r="F122" s="126"/>
      <c r="G122" s="126"/>
      <c r="H122" s="127"/>
    </row>
    <row r="123" spans="2:8" ht="30.75" customHeight="1" x14ac:dyDescent="0.25">
      <c r="B123" s="155" t="s">
        <v>100</v>
      </c>
      <c r="C123" s="162"/>
      <c r="D123" s="137"/>
      <c r="E123" s="143"/>
      <c r="F123" s="126"/>
      <c r="G123" s="126"/>
      <c r="H123" s="127"/>
    </row>
    <row r="124" spans="2:8" ht="15.75" customHeight="1" x14ac:dyDescent="0.25">
      <c r="B124" s="141" t="s">
        <v>84</v>
      </c>
      <c r="C124" s="162">
        <v>7700</v>
      </c>
      <c r="D124" s="137"/>
      <c r="E124" s="143">
        <f>_xlfn.CEILING.MATH(C124*(1+(VLOOKUP($D$14-31,'Índice FACPCE'!$A$5:$G$50,6,FALSE()))),50)</f>
        <v>38450</v>
      </c>
      <c r="F124" s="126"/>
      <c r="G124" s="126"/>
      <c r="H124" s="127"/>
    </row>
    <row r="125" spans="2:8" ht="19.5" customHeight="1" x14ac:dyDescent="0.25">
      <c r="B125" s="144" t="s">
        <v>85</v>
      </c>
      <c r="C125" s="163">
        <v>16100</v>
      </c>
      <c r="D125" s="137"/>
      <c r="E125" s="146">
        <f>_xlfn.CEILING.MATH(C125*(1+(VLOOKUP($D$14-31,'Índice FACPCE'!$A$5:$G$50,6,FALSE()))),50)</f>
        <v>80350</v>
      </c>
      <c r="F125" s="126"/>
      <c r="G125" s="126"/>
      <c r="H125" s="127"/>
    </row>
    <row r="126" spans="2:8" ht="18.75" customHeight="1" x14ac:dyDescent="0.25">
      <c r="B126" s="134" t="s">
        <v>86</v>
      </c>
      <c r="C126" s="159"/>
      <c r="D126" s="137"/>
      <c r="E126" s="140"/>
      <c r="F126" s="126"/>
      <c r="G126" s="126"/>
      <c r="H126" s="127"/>
    </row>
    <row r="127" spans="2:8" ht="31.5" x14ac:dyDescent="0.25">
      <c r="B127" s="148" t="s">
        <v>82</v>
      </c>
      <c r="C127" s="162"/>
      <c r="D127" s="137"/>
      <c r="E127" s="143"/>
      <c r="F127" s="126"/>
      <c r="G127" s="126"/>
      <c r="H127" s="127"/>
    </row>
    <row r="128" spans="2:8" ht="15.75" x14ac:dyDescent="0.25">
      <c r="B128" s="141" t="s">
        <v>87</v>
      </c>
      <c r="C128" s="162">
        <v>159600</v>
      </c>
      <c r="D128" s="137"/>
      <c r="E128" s="143">
        <f>_xlfn.CEILING.MATH(C128*(1+(VLOOKUP($D$14-31,'Índice FACPCE'!$A$5:$G$50,6,FALSE()))),50)</f>
        <v>796250</v>
      </c>
      <c r="F128" s="126"/>
      <c r="G128" s="126"/>
      <c r="H128" s="127"/>
    </row>
    <row r="129" spans="2:8" ht="47.25" x14ac:dyDescent="0.25">
      <c r="B129" s="155" t="s">
        <v>88</v>
      </c>
      <c r="C129" s="166">
        <v>39900</v>
      </c>
      <c r="D129" s="137"/>
      <c r="E129" s="152">
        <f>_xlfn.CEILING.MATH(C129*(1+(VLOOKUP($D$14-31,'Índice FACPCE'!$A$5:$G$50,6,FALSE()))),50)</f>
        <v>199100</v>
      </c>
      <c r="F129" s="126"/>
      <c r="G129" s="126"/>
      <c r="H129" s="127"/>
    </row>
    <row r="130" spans="2:8" ht="21.75" customHeight="1" x14ac:dyDescent="0.25">
      <c r="B130" s="144" t="s">
        <v>89</v>
      </c>
      <c r="C130" s="163">
        <v>70000</v>
      </c>
      <c r="D130" s="156"/>
      <c r="E130" s="146">
        <f>_xlfn.CEILING.MATH(C130*(1+(VLOOKUP($D$14-31,'Índice FACPCE'!$A$5:$G$50,6,FALSE()))),50)</f>
        <v>349250</v>
      </c>
      <c r="F130" s="126"/>
      <c r="G130" s="126"/>
      <c r="H130" s="127"/>
    </row>
    <row r="131" spans="2:8" ht="15.75" x14ac:dyDescent="0.25">
      <c r="B131" s="127"/>
      <c r="C131" s="123"/>
      <c r="D131" s="127"/>
      <c r="E131" s="123"/>
      <c r="F131" s="126"/>
      <c r="G131" s="126"/>
      <c r="H131" s="127"/>
    </row>
    <row r="132" spans="2:8" ht="15.75" x14ac:dyDescent="0.25">
      <c r="B132" s="127"/>
      <c r="C132" s="123"/>
      <c r="D132" s="127"/>
      <c r="E132" s="123"/>
      <c r="F132" s="126"/>
      <c r="G132" s="126"/>
      <c r="H132" s="127"/>
    </row>
    <row r="133" spans="2:8" ht="15.75" x14ac:dyDescent="0.25">
      <c r="B133" s="127"/>
      <c r="C133" s="123"/>
      <c r="D133" s="127"/>
      <c r="E133" s="123"/>
      <c r="F133" s="126"/>
      <c r="G133" s="126"/>
      <c r="H133" s="127"/>
    </row>
    <row r="134" spans="2:8" ht="15.75" x14ac:dyDescent="0.25">
      <c r="B134" s="127"/>
      <c r="C134" s="123"/>
      <c r="D134" s="127"/>
      <c r="E134" s="123"/>
      <c r="F134" s="126"/>
      <c r="G134" s="126"/>
      <c r="H134" s="127"/>
    </row>
    <row r="135" spans="2:8" ht="15.75" x14ac:dyDescent="0.25">
      <c r="B135" s="127"/>
      <c r="C135" s="123"/>
      <c r="D135" s="127"/>
      <c r="E135" s="123"/>
      <c r="F135" s="126"/>
      <c r="G135" s="126"/>
      <c r="H135" s="127"/>
    </row>
    <row r="136" spans="2:8" ht="15.75" x14ac:dyDescent="0.25">
      <c r="B136" s="127"/>
      <c r="C136" s="123"/>
      <c r="D136" s="127"/>
      <c r="E136" s="123"/>
      <c r="F136" s="126"/>
      <c r="G136" s="126"/>
      <c r="H136" s="127"/>
    </row>
    <row r="137" spans="2:8" ht="15.75" x14ac:dyDescent="0.25">
      <c r="B137" s="127"/>
      <c r="C137" s="123"/>
      <c r="D137" s="127"/>
      <c r="E137" s="123"/>
      <c r="F137" s="126"/>
      <c r="G137" s="126"/>
      <c r="H137" s="127"/>
    </row>
    <row r="138" spans="2:8" ht="15.75" x14ac:dyDescent="0.25">
      <c r="B138" s="127"/>
      <c r="C138" s="123"/>
      <c r="D138" s="127"/>
      <c r="E138" s="123"/>
      <c r="F138" s="126"/>
      <c r="G138" s="126"/>
      <c r="H138" s="127"/>
    </row>
    <row r="139" spans="2:8" ht="15.75" x14ac:dyDescent="0.25">
      <c r="B139" s="127"/>
      <c r="C139" s="123"/>
      <c r="D139" s="127"/>
      <c r="E139" s="123"/>
      <c r="F139" s="126"/>
      <c r="G139" s="126"/>
      <c r="H139" s="127"/>
    </row>
    <row r="140" spans="2:8" ht="15.75" x14ac:dyDescent="0.25">
      <c r="B140" s="127"/>
      <c r="C140" s="123"/>
      <c r="D140" s="127"/>
      <c r="E140" s="123"/>
      <c r="F140" s="126"/>
      <c r="G140" s="126"/>
      <c r="H140" s="127"/>
    </row>
    <row r="141" spans="2:8" ht="15.75" x14ac:dyDescent="0.25">
      <c r="B141" s="127"/>
      <c r="C141" s="123"/>
      <c r="D141" s="127"/>
      <c r="E141" s="123"/>
      <c r="F141" s="126"/>
      <c r="G141" s="126"/>
      <c r="H141" s="127"/>
    </row>
    <row r="142" spans="2:8" ht="15.75" x14ac:dyDescent="0.25">
      <c r="B142" s="127"/>
      <c r="C142" s="123"/>
      <c r="D142" s="127"/>
      <c r="E142" s="123"/>
      <c r="F142" s="126"/>
      <c r="G142" s="126"/>
      <c r="H142" s="127"/>
    </row>
    <row r="143" spans="2:8" ht="15.75" x14ac:dyDescent="0.25">
      <c r="B143" s="127"/>
      <c r="C143" s="123"/>
      <c r="D143" s="127"/>
      <c r="E143" s="123"/>
      <c r="F143" s="126"/>
      <c r="G143" s="126"/>
      <c r="H143" s="127"/>
    </row>
    <row r="144" spans="2:8" ht="15.75" x14ac:dyDescent="0.25">
      <c r="B144" s="127"/>
      <c r="C144" s="123"/>
      <c r="D144" s="127"/>
      <c r="E144" s="123"/>
      <c r="F144" s="126"/>
      <c r="G144" s="126"/>
      <c r="H144" s="127"/>
    </row>
    <row r="145" spans="2:8" ht="15.75" x14ac:dyDescent="0.25">
      <c r="B145" s="127"/>
      <c r="C145" s="123"/>
      <c r="D145" s="127"/>
      <c r="E145" s="123"/>
      <c r="F145" s="126"/>
      <c r="G145" s="126"/>
      <c r="H145" s="127"/>
    </row>
    <row r="146" spans="2:8" ht="15.75" x14ac:dyDescent="0.25">
      <c r="B146" s="127"/>
      <c r="C146" s="123"/>
      <c r="D146" s="127"/>
      <c r="E146" s="123"/>
      <c r="F146" s="126"/>
      <c r="G146" s="126"/>
      <c r="H146" s="127"/>
    </row>
    <row r="147" spans="2:8" ht="15.75" x14ac:dyDescent="0.25">
      <c r="B147" s="127"/>
      <c r="C147" s="123"/>
      <c r="D147" s="127"/>
      <c r="E147" s="123"/>
      <c r="F147" s="126"/>
      <c r="G147" s="126"/>
      <c r="H147" s="127"/>
    </row>
    <row r="148" spans="2:8" ht="15.75" x14ac:dyDescent="0.25">
      <c r="B148" s="127"/>
      <c r="C148" s="123"/>
      <c r="D148" s="127"/>
      <c r="E148" s="123"/>
      <c r="F148" s="126"/>
      <c r="G148" s="126"/>
      <c r="H148" s="127"/>
    </row>
    <row r="149" spans="2:8" ht="15.75" x14ac:dyDescent="0.25">
      <c r="B149" s="127"/>
      <c r="C149" s="123"/>
      <c r="D149" s="127"/>
      <c r="E149" s="123"/>
      <c r="F149" s="126"/>
      <c r="G149" s="126"/>
      <c r="H149" s="127"/>
    </row>
    <row r="150" spans="2:8" ht="15.75" x14ac:dyDescent="0.25">
      <c r="B150" s="127"/>
      <c r="C150" s="123"/>
      <c r="D150" s="127"/>
      <c r="E150" s="123"/>
      <c r="F150" s="126"/>
      <c r="G150" s="126"/>
      <c r="H150" s="127"/>
    </row>
    <row r="151" spans="2:8" ht="15.75" x14ac:dyDescent="0.25">
      <c r="B151" s="127"/>
      <c r="C151" s="123"/>
      <c r="D151" s="127"/>
      <c r="E151" s="123"/>
      <c r="F151" s="126"/>
      <c r="G151" s="126"/>
      <c r="H151" s="127"/>
    </row>
    <row r="152" spans="2:8" ht="15.75" x14ac:dyDescent="0.25">
      <c r="B152" s="127"/>
      <c r="C152" s="123"/>
      <c r="D152" s="127"/>
      <c r="E152" s="123"/>
      <c r="F152" s="126"/>
      <c r="G152" s="126"/>
      <c r="H152" s="127"/>
    </row>
    <row r="153" spans="2:8" ht="15.75" x14ac:dyDescent="0.25">
      <c r="B153" s="127"/>
      <c r="C153" s="123"/>
      <c r="D153" s="127"/>
      <c r="E153" s="123"/>
      <c r="F153" s="126"/>
      <c r="G153" s="126"/>
      <c r="H153" s="127"/>
    </row>
    <row r="154" spans="2:8" ht="15.75" x14ac:dyDescent="0.25">
      <c r="B154" s="127"/>
      <c r="C154" s="123"/>
      <c r="D154" s="127"/>
      <c r="E154" s="123"/>
      <c r="F154" s="126"/>
      <c r="G154" s="126"/>
      <c r="H154" s="127"/>
    </row>
    <row r="155" spans="2:8" ht="15.75" x14ac:dyDescent="0.25">
      <c r="B155" s="127"/>
      <c r="C155" s="123"/>
      <c r="D155" s="127"/>
      <c r="E155" s="123"/>
      <c r="F155" s="126"/>
      <c r="G155" s="126"/>
      <c r="H155" s="127"/>
    </row>
    <row r="156" spans="2:8" ht="15.75" x14ac:dyDescent="0.25">
      <c r="B156" s="127"/>
      <c r="C156" s="123"/>
      <c r="D156" s="127"/>
      <c r="E156" s="123"/>
      <c r="F156" s="126"/>
      <c r="G156" s="126"/>
      <c r="H156" s="127"/>
    </row>
    <row r="157" spans="2:8" ht="15.75" x14ac:dyDescent="0.25">
      <c r="B157" s="127"/>
      <c r="C157" s="123"/>
      <c r="D157" s="127"/>
      <c r="E157" s="123"/>
      <c r="F157" s="126"/>
      <c r="G157" s="126"/>
      <c r="H157" s="127"/>
    </row>
    <row r="158" spans="2:8" ht="15.75" x14ac:dyDescent="0.25">
      <c r="B158" s="127"/>
      <c r="C158" s="123"/>
      <c r="D158" s="127"/>
      <c r="E158" s="123"/>
      <c r="F158" s="126"/>
      <c r="G158" s="126"/>
      <c r="H158" s="127"/>
    </row>
    <row r="159" spans="2:8" x14ac:dyDescent="0.25">
      <c r="F159" s="168"/>
      <c r="G159" s="168"/>
    </row>
    <row r="160" spans="2:8" x14ac:dyDescent="0.25">
      <c r="F160" s="168"/>
      <c r="G160" s="168"/>
    </row>
    <row r="161" spans="6:7" x14ac:dyDescent="0.25">
      <c r="F161" s="168"/>
      <c r="G161" s="168"/>
    </row>
    <row r="1044473" spans="2:2" x14ac:dyDescent="0.25">
      <c r="B1044473" s="3">
        <v>77</v>
      </c>
    </row>
  </sheetData>
  <sheetProtection algorithmName="SHA-512" hashValue="7ZcyiC9MsylLesDJ9silc3k03jkAXP9BtKsAulaaY50N4pJQVjNCi7lKuZmMWSXdCimA045cnhYdSJfaztMtgw==" saltValue="527LL29bkOlHaRY7qybM7Q==" spinCount="100000" sheet="1" objects="1" scenarios="1"/>
  <mergeCells count="55">
    <mergeCell ref="B99:H99"/>
    <mergeCell ref="B100:H100"/>
    <mergeCell ref="C101:D101"/>
    <mergeCell ref="F101:H101"/>
    <mergeCell ref="B118:H118"/>
    <mergeCell ref="B94:H94"/>
    <mergeCell ref="B95:H95"/>
    <mergeCell ref="B96:H96"/>
    <mergeCell ref="B97:H97"/>
    <mergeCell ref="B98:H98"/>
    <mergeCell ref="B77:H77"/>
    <mergeCell ref="C78:D78"/>
    <mergeCell ref="F78:H78"/>
    <mergeCell ref="B92:H92"/>
    <mergeCell ref="B93:H93"/>
    <mergeCell ref="B72:H72"/>
    <mergeCell ref="B73:H73"/>
    <mergeCell ref="B74:H74"/>
    <mergeCell ref="B75:H75"/>
    <mergeCell ref="B76:H76"/>
    <mergeCell ref="B54:H54"/>
    <mergeCell ref="B55:H55"/>
    <mergeCell ref="B56:H56"/>
    <mergeCell ref="B57:H57"/>
    <mergeCell ref="B71:H71"/>
    <mergeCell ref="B49:H49"/>
    <mergeCell ref="B50:H50"/>
    <mergeCell ref="B51:H51"/>
    <mergeCell ref="B52:H52"/>
    <mergeCell ref="B53:H53"/>
    <mergeCell ref="B32:H32"/>
    <mergeCell ref="B33:H33"/>
    <mergeCell ref="B34:H34"/>
    <mergeCell ref="C35:D35"/>
    <mergeCell ref="F35:H35"/>
    <mergeCell ref="B27:H27"/>
    <mergeCell ref="B28:H28"/>
    <mergeCell ref="B29:H29"/>
    <mergeCell ref="B30:H30"/>
    <mergeCell ref="B31:H31"/>
    <mergeCell ref="B12:H12"/>
    <mergeCell ref="F13:H13"/>
    <mergeCell ref="C15:C16"/>
    <mergeCell ref="E15:E16"/>
    <mergeCell ref="B26:H26"/>
    <mergeCell ref="B7:H7"/>
    <mergeCell ref="B8:H8"/>
    <mergeCell ref="B9:H9"/>
    <mergeCell ref="B10:H10"/>
    <mergeCell ref="B11:H11"/>
    <mergeCell ref="B1:G1"/>
    <mergeCell ref="B3:H3"/>
    <mergeCell ref="B4:H4"/>
    <mergeCell ref="B5:H5"/>
    <mergeCell ref="B6:H6"/>
  </mergeCells>
  <pageMargins left="0.7" right="0.7" top="0.75" bottom="0.75" header="0.511811023622047" footer="0.511811023622047"/>
  <pageSetup paperSize="9" orientation="portrait" horizontalDpi="300" vertic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5:V75"/>
  <sheetViews>
    <sheetView showGridLines="0" showRowColHeaders="0" zoomScaleNormal="100" workbookViewId="0">
      <selection activeCell="L8" sqref="L8"/>
    </sheetView>
  </sheetViews>
  <sheetFormatPr baseColWidth="10" defaultColWidth="9.140625" defaultRowHeight="15" x14ac:dyDescent="0.25"/>
  <cols>
    <col min="1" max="1" width="3.42578125" style="3" customWidth="1"/>
    <col min="2" max="2" width="20.7109375" style="169" hidden="1" customWidth="1"/>
    <col min="3" max="3" width="20.7109375" style="170" hidden="1" customWidth="1"/>
    <col min="4" max="5" width="15" style="3" hidden="1" customWidth="1"/>
    <col min="6" max="6" width="15.42578125" style="3" hidden="1" customWidth="1"/>
    <col min="7" max="7" width="2.28515625" style="3" hidden="1" customWidth="1"/>
    <col min="8" max="8" width="2.85546875" style="3" hidden="1" customWidth="1"/>
    <col min="9" max="10" width="20.42578125" style="3" customWidth="1"/>
    <col min="11" max="13" width="19.5703125" style="3" customWidth="1"/>
    <col min="14" max="16" width="11.42578125" style="3" customWidth="1"/>
    <col min="17" max="17" width="12.7109375" style="170" customWidth="1"/>
    <col min="18" max="18" width="13.42578125" style="170" customWidth="1"/>
    <col min="19" max="20" width="11.42578125" style="3" customWidth="1"/>
    <col min="21" max="21" width="13.42578125" style="170" customWidth="1"/>
    <col min="22" max="246" width="11.42578125" style="3" customWidth="1"/>
    <col min="247" max="16384" width="9.140625" style="3"/>
  </cols>
  <sheetData>
    <row r="5" spans="2:22" ht="15.75" x14ac:dyDescent="0.25">
      <c r="B5" s="302" t="s">
        <v>131</v>
      </c>
      <c r="C5" s="302"/>
      <c r="D5" s="302"/>
      <c r="E5" s="302"/>
      <c r="F5" s="302"/>
      <c r="G5" s="171"/>
      <c r="H5" s="171"/>
      <c r="I5" s="302" t="s">
        <v>131</v>
      </c>
      <c r="J5" s="302"/>
      <c r="K5" s="302"/>
      <c r="L5" s="302"/>
      <c r="M5" s="302"/>
      <c r="N5" s="171"/>
      <c r="O5" s="171"/>
    </row>
    <row r="6" spans="2:22" ht="7.5" customHeight="1" x14ac:dyDescent="0.25">
      <c r="B6" s="172"/>
      <c r="C6" s="173"/>
      <c r="D6" s="171"/>
      <c r="E6" s="171"/>
      <c r="F6" s="171"/>
      <c r="G6" s="171"/>
      <c r="H6" s="171"/>
      <c r="I6" s="172"/>
      <c r="J6" s="173"/>
      <c r="K6" s="171"/>
      <c r="L6" s="171"/>
      <c r="M6" s="171"/>
      <c r="N6" s="171"/>
      <c r="O6" s="171"/>
    </row>
    <row r="7" spans="2:22" ht="15.75" x14ac:dyDescent="0.25">
      <c r="B7" s="303" t="s">
        <v>132</v>
      </c>
      <c r="C7" s="303"/>
      <c r="D7" s="174">
        <f>+INICIO!C26</f>
        <v>45354</v>
      </c>
      <c r="E7" s="175" t="e">
        <f>VLOOKUP(D7,'Índice FACPCE'!$A$3:$G$20,6,FALSE())</f>
        <v>#N/A</v>
      </c>
      <c r="F7" s="176"/>
      <c r="G7" s="171"/>
      <c r="H7" s="171"/>
      <c r="I7" s="303" t="s">
        <v>132</v>
      </c>
      <c r="J7" s="303"/>
      <c r="K7" s="174">
        <f>+INICIO!C26</f>
        <v>45354</v>
      </c>
      <c r="L7" s="175">
        <f>VLOOKUP(K7-31,'Índice FACPCE'!$A$3:$G$50,6,FALSE())</f>
        <v>3.9888867822396925</v>
      </c>
      <c r="M7" s="176"/>
      <c r="N7" s="171"/>
      <c r="O7" s="171"/>
    </row>
    <row r="8" spans="2:22" ht="15.75" x14ac:dyDescent="0.25">
      <c r="B8" s="177"/>
      <c r="C8" s="177"/>
      <c r="D8" s="178"/>
      <c r="E8" s="179" t="s">
        <v>133</v>
      </c>
      <c r="F8" s="180"/>
      <c r="G8" s="171"/>
      <c r="H8" s="171"/>
      <c r="I8" s="177"/>
      <c r="J8" s="177"/>
      <c r="K8" s="178"/>
      <c r="L8" s="179" t="s">
        <v>133</v>
      </c>
      <c r="M8" s="180"/>
      <c r="N8" s="171"/>
      <c r="O8" s="171"/>
    </row>
    <row r="9" spans="2:22" ht="8.25" customHeight="1" x14ac:dyDescent="0.25">
      <c r="B9" s="180"/>
      <c r="C9" s="180"/>
      <c r="D9" s="180"/>
      <c r="E9" s="180"/>
      <c r="F9" s="180"/>
      <c r="G9" s="171"/>
      <c r="H9" s="171"/>
      <c r="I9" s="180"/>
      <c r="J9" s="180"/>
      <c r="K9" s="180"/>
      <c r="L9" s="180"/>
      <c r="M9" s="180"/>
      <c r="N9" s="171"/>
      <c r="O9" s="171"/>
    </row>
    <row r="10" spans="2:22" ht="15.75" customHeight="1" x14ac:dyDescent="0.25">
      <c r="B10" s="304" t="s">
        <v>134</v>
      </c>
      <c r="C10" s="304"/>
      <c r="D10" s="305" t="s">
        <v>135</v>
      </c>
      <c r="E10" s="305"/>
      <c r="F10" s="305"/>
      <c r="G10" s="171"/>
      <c r="H10" s="171"/>
      <c r="I10" s="304" t="s">
        <v>134</v>
      </c>
      <c r="J10" s="304"/>
      <c r="K10" s="305" t="s">
        <v>135</v>
      </c>
      <c r="L10" s="305"/>
      <c r="M10" s="305"/>
      <c r="N10" s="171"/>
      <c r="O10" s="171"/>
    </row>
    <row r="11" spans="2:22" ht="15.75" x14ac:dyDescent="0.25">
      <c r="B11" s="304"/>
      <c r="C11" s="304"/>
      <c r="D11" s="305"/>
      <c r="E11" s="305"/>
      <c r="F11" s="305"/>
      <c r="G11" s="171"/>
      <c r="H11" s="171"/>
      <c r="I11" s="304"/>
      <c r="J11" s="304"/>
      <c r="K11" s="305"/>
      <c r="L11" s="305"/>
      <c r="M11" s="305"/>
      <c r="N11" s="171"/>
      <c r="O11" s="171"/>
    </row>
    <row r="12" spans="2:22" ht="15.75" x14ac:dyDescent="0.25">
      <c r="B12" s="304"/>
      <c r="C12" s="304"/>
      <c r="D12" s="305"/>
      <c r="E12" s="305"/>
      <c r="F12" s="305"/>
      <c r="G12" s="171"/>
      <c r="H12" s="171"/>
      <c r="I12" s="304"/>
      <c r="J12" s="304"/>
      <c r="K12" s="305"/>
      <c r="L12" s="305"/>
      <c r="M12" s="305"/>
      <c r="N12" s="171"/>
      <c r="O12" s="171"/>
    </row>
    <row r="13" spans="2:22" ht="15.75" x14ac:dyDescent="0.25">
      <c r="B13" s="307" t="s">
        <v>136</v>
      </c>
      <c r="C13" s="308" t="s">
        <v>137</v>
      </c>
      <c r="D13" s="181" t="s">
        <v>138</v>
      </c>
      <c r="E13" s="182" t="s">
        <v>139</v>
      </c>
      <c r="F13" s="183" t="s">
        <v>140</v>
      </c>
      <c r="G13" s="171"/>
      <c r="H13" s="171"/>
      <c r="I13" s="307" t="s">
        <v>136</v>
      </c>
      <c r="J13" s="308" t="s">
        <v>137</v>
      </c>
      <c r="K13" s="181" t="s">
        <v>138</v>
      </c>
      <c r="L13" s="182" t="s">
        <v>139</v>
      </c>
      <c r="M13" s="183" t="s">
        <v>140</v>
      </c>
      <c r="N13" s="171"/>
      <c r="O13" s="171"/>
    </row>
    <row r="14" spans="2:22" ht="15.75" x14ac:dyDescent="0.25">
      <c r="B14" s="307"/>
      <c r="C14" s="308"/>
      <c r="D14" s="184" t="s">
        <v>19</v>
      </c>
      <c r="E14" s="185" t="s">
        <v>141</v>
      </c>
      <c r="F14" s="186" t="s">
        <v>142</v>
      </c>
      <c r="G14" s="171"/>
      <c r="H14" s="171"/>
      <c r="I14" s="307"/>
      <c r="J14" s="308"/>
      <c r="K14" s="184" t="s">
        <v>19</v>
      </c>
      <c r="L14" s="185" t="s">
        <v>141</v>
      </c>
      <c r="M14" s="186" t="s">
        <v>142</v>
      </c>
      <c r="N14" s="171"/>
      <c r="O14" s="171"/>
    </row>
    <row r="15" spans="2:22" ht="15.75" x14ac:dyDescent="0.25">
      <c r="B15" s="187">
        <v>1</v>
      </c>
      <c r="C15" s="188">
        <v>1217108.1195324999</v>
      </c>
      <c r="D15" s="189" t="e">
        <f>+D39*(1+E7)</f>
        <v>#N/A</v>
      </c>
      <c r="E15" s="190">
        <v>5.21E-2</v>
      </c>
      <c r="F15" s="191">
        <v>1</v>
      </c>
      <c r="G15" s="171"/>
      <c r="H15" s="171"/>
      <c r="I15" s="187">
        <v>1</v>
      </c>
      <c r="J15" s="188">
        <f t="shared" ref="J15:J26" si="0">+I16-1</f>
        <v>6072028.8859850494</v>
      </c>
      <c r="K15" s="189">
        <f>+K39*(1+L7)</f>
        <v>162427.68694525523</v>
      </c>
      <c r="L15" s="190">
        <v>5.21E-2</v>
      </c>
      <c r="M15" s="191">
        <v>1</v>
      </c>
      <c r="N15" s="171"/>
      <c r="O15" s="171"/>
    </row>
    <row r="16" spans="2:22" ht="15.75" x14ac:dyDescent="0.25">
      <c r="B16" s="192">
        <v>1217111.18151675</v>
      </c>
      <c r="C16" s="193">
        <v>2434216.2390649999</v>
      </c>
      <c r="D16" s="194" t="e">
        <f t="shared" ref="D16:D27" si="1">+D15+(C15-F15)*E15</f>
        <v>#N/A</v>
      </c>
      <c r="E16" s="195">
        <v>4.5900000000000003E-2</v>
      </c>
      <c r="F16" s="193">
        <v>1217111</v>
      </c>
      <c r="G16" s="171"/>
      <c r="H16" s="171"/>
      <c r="I16" s="196">
        <f>+(I40*(1+L7))</f>
        <v>6072029.8859850494</v>
      </c>
      <c r="J16" s="193">
        <f t="shared" si="0"/>
        <v>12144058.771970099</v>
      </c>
      <c r="K16" s="194">
        <f t="shared" ref="K16:K27" si="2">+K15+(J15-M15)*L15</f>
        <v>478780.33980507636</v>
      </c>
      <c r="L16" s="195">
        <v>4.5900000000000003E-2</v>
      </c>
      <c r="M16" s="193">
        <f t="shared" ref="M16:M27" si="3">+I16</f>
        <v>6072029.8859850494</v>
      </c>
      <c r="N16" s="171"/>
      <c r="O16" s="171"/>
      <c r="T16" s="197"/>
      <c r="V16" s="197"/>
    </row>
    <row r="17" spans="2:22" ht="15.75" x14ac:dyDescent="0.25">
      <c r="B17" s="192">
        <v>2434219.3010492502</v>
      </c>
      <c r="C17" s="193">
        <v>4868432.4781299997</v>
      </c>
      <c r="D17" s="194" t="e">
        <f t="shared" si="1"/>
        <v>#N/A</v>
      </c>
      <c r="E17" s="195">
        <v>3.8300000000000001E-2</v>
      </c>
      <c r="F17" s="193">
        <v>2434222</v>
      </c>
      <c r="G17" s="171"/>
      <c r="H17" s="171"/>
      <c r="I17" s="192">
        <f t="shared" ref="I17:I27" si="4">+I16*2</f>
        <v>12144059.771970099</v>
      </c>
      <c r="J17" s="193">
        <f t="shared" si="0"/>
        <v>24288118.543940198</v>
      </c>
      <c r="K17" s="194">
        <f t="shared" si="2"/>
        <v>757486.46567179018</v>
      </c>
      <c r="L17" s="195">
        <v>3.8300000000000001E-2</v>
      </c>
      <c r="M17" s="193">
        <f t="shared" si="3"/>
        <v>12144059.771970099</v>
      </c>
      <c r="N17" s="171"/>
      <c r="O17" s="171"/>
      <c r="T17" s="197"/>
      <c r="V17" s="197"/>
    </row>
    <row r="18" spans="2:22" ht="15.75" x14ac:dyDescent="0.25">
      <c r="B18" s="192">
        <v>4868435.54011425</v>
      </c>
      <c r="C18" s="193">
        <v>9736864.9562599994</v>
      </c>
      <c r="D18" s="194" t="e">
        <f t="shared" si="1"/>
        <v>#N/A</v>
      </c>
      <c r="E18" s="195">
        <v>1.5299999999999999E-2</v>
      </c>
      <c r="F18" s="193">
        <v>4868444</v>
      </c>
      <c r="G18" s="171"/>
      <c r="H18" s="171"/>
      <c r="I18" s="192">
        <f t="shared" si="4"/>
        <v>24288119.543940198</v>
      </c>
      <c r="J18" s="193">
        <f t="shared" si="0"/>
        <v>48576238.087880395</v>
      </c>
      <c r="K18" s="194">
        <f t="shared" si="2"/>
        <v>1222603.9166382449</v>
      </c>
      <c r="L18" s="195">
        <v>1.5299999999999999E-2</v>
      </c>
      <c r="M18" s="193">
        <f t="shared" si="3"/>
        <v>24288119.543940198</v>
      </c>
      <c r="N18" s="171"/>
      <c r="O18" s="171"/>
      <c r="T18" s="197"/>
      <c r="V18" s="197"/>
    </row>
    <row r="19" spans="2:22" ht="15.75" x14ac:dyDescent="0.25">
      <c r="B19" s="192">
        <v>9736868.0182442497</v>
      </c>
      <c r="C19" s="193">
        <v>19473729.912519999</v>
      </c>
      <c r="D19" s="194" t="e">
        <f t="shared" si="1"/>
        <v>#N/A</v>
      </c>
      <c r="E19" s="195">
        <v>1.2200000000000001E-2</v>
      </c>
      <c r="F19" s="193">
        <v>9736888</v>
      </c>
      <c r="G19" s="171"/>
      <c r="H19" s="171"/>
      <c r="I19" s="192">
        <f t="shared" si="4"/>
        <v>48576239.087880395</v>
      </c>
      <c r="J19" s="193">
        <f t="shared" si="0"/>
        <v>97152477.175760791</v>
      </c>
      <c r="K19" s="194">
        <f t="shared" si="2"/>
        <v>1594212.1303605298</v>
      </c>
      <c r="L19" s="195">
        <v>1.2200000000000001E-2</v>
      </c>
      <c r="M19" s="193">
        <f t="shared" si="3"/>
        <v>48576239.087880395</v>
      </c>
      <c r="N19" s="171"/>
      <c r="O19" s="171"/>
      <c r="T19" s="197"/>
      <c r="V19" s="197"/>
    </row>
    <row r="20" spans="2:22" ht="15.75" x14ac:dyDescent="0.25">
      <c r="B20" s="192">
        <v>19473732.974504299</v>
      </c>
      <c r="C20" s="193">
        <v>38947459.825039998</v>
      </c>
      <c r="D20" s="194" t="e">
        <f t="shared" si="1"/>
        <v>#N/A</v>
      </c>
      <c r="E20" s="195">
        <v>7.7000000000000002E-3</v>
      </c>
      <c r="F20" s="193">
        <v>19473776</v>
      </c>
      <c r="G20" s="171"/>
      <c r="H20" s="171"/>
      <c r="I20" s="192">
        <f t="shared" si="4"/>
        <v>97152478.175760791</v>
      </c>
      <c r="J20" s="193">
        <f t="shared" si="0"/>
        <v>194304955.35152158</v>
      </c>
      <c r="K20" s="194">
        <f t="shared" si="2"/>
        <v>2186842.2350326707</v>
      </c>
      <c r="L20" s="195">
        <v>7.7000000000000002E-3</v>
      </c>
      <c r="M20" s="193">
        <f t="shared" si="3"/>
        <v>97152478.175760791</v>
      </c>
      <c r="N20" s="171"/>
      <c r="O20" s="171"/>
      <c r="T20" s="197"/>
      <c r="V20" s="197"/>
    </row>
    <row r="21" spans="2:22" ht="15.75" x14ac:dyDescent="0.25">
      <c r="B21" s="192">
        <v>38947462.887024201</v>
      </c>
      <c r="C21" s="193">
        <v>77894919.650079995</v>
      </c>
      <c r="D21" s="194" t="e">
        <f t="shared" si="1"/>
        <v>#N/A</v>
      </c>
      <c r="E21" s="195">
        <v>6.1000000000000004E-3</v>
      </c>
      <c r="F21" s="193">
        <v>38947552</v>
      </c>
      <c r="G21" s="171"/>
      <c r="H21" s="171"/>
      <c r="I21" s="192">
        <f t="shared" si="4"/>
        <v>194304956.35152158</v>
      </c>
      <c r="J21" s="193">
        <f t="shared" si="0"/>
        <v>388609911.70304316</v>
      </c>
      <c r="K21" s="194">
        <f t="shared" si="2"/>
        <v>2934916.3092860286</v>
      </c>
      <c r="L21" s="195">
        <v>6.1000000000000004E-3</v>
      </c>
      <c r="M21" s="193">
        <f t="shared" si="3"/>
        <v>194304956.35152158</v>
      </c>
      <c r="N21" s="171"/>
      <c r="O21" s="171"/>
      <c r="T21" s="197"/>
      <c r="V21" s="197"/>
    </row>
    <row r="22" spans="2:22" ht="15.75" x14ac:dyDescent="0.25">
      <c r="B22" s="192">
        <v>77894922.712064296</v>
      </c>
      <c r="C22" s="193">
        <v>155789839.30015999</v>
      </c>
      <c r="D22" s="194" t="e">
        <f t="shared" si="1"/>
        <v>#N/A</v>
      </c>
      <c r="E22" s="195">
        <v>4.5999999999999999E-3</v>
      </c>
      <c r="F22" s="193">
        <v>77895104</v>
      </c>
      <c r="G22" s="171"/>
      <c r="H22" s="171"/>
      <c r="I22" s="192">
        <f t="shared" si="4"/>
        <v>388609912.70304316</v>
      </c>
      <c r="J22" s="193">
        <f t="shared" si="0"/>
        <v>777219824.40608633</v>
      </c>
      <c r="K22" s="194">
        <f t="shared" si="2"/>
        <v>4120176.5369303105</v>
      </c>
      <c r="L22" s="195">
        <v>4.5999999999999999E-3</v>
      </c>
      <c r="M22" s="193">
        <f t="shared" si="3"/>
        <v>388609912.70304316</v>
      </c>
      <c r="N22" s="171"/>
      <c r="O22" s="171"/>
      <c r="T22" s="197"/>
      <c r="V22" s="197"/>
    </row>
    <row r="23" spans="2:22" ht="15.75" x14ac:dyDescent="0.25">
      <c r="B23" s="192">
        <v>155789842.36214399</v>
      </c>
      <c r="C23" s="193">
        <v>311579678.60031998</v>
      </c>
      <c r="D23" s="194" t="e">
        <f t="shared" si="1"/>
        <v>#N/A</v>
      </c>
      <c r="E23" s="195">
        <v>3.0999999999999999E-3</v>
      </c>
      <c r="F23" s="193">
        <v>155790208</v>
      </c>
      <c r="G23" s="171"/>
      <c r="H23" s="171"/>
      <c r="I23" s="192">
        <f t="shared" si="4"/>
        <v>777219825.40608633</v>
      </c>
      <c r="J23" s="193">
        <f t="shared" si="0"/>
        <v>1554439649.8121727</v>
      </c>
      <c r="K23" s="194">
        <f t="shared" si="2"/>
        <v>5907782.1307643093</v>
      </c>
      <c r="L23" s="195">
        <v>3.0999999999999999E-3</v>
      </c>
      <c r="M23" s="193">
        <f t="shared" si="3"/>
        <v>777219825.40608633</v>
      </c>
      <c r="N23" s="171"/>
      <c r="O23" s="171"/>
      <c r="T23" s="197"/>
      <c r="V23" s="197"/>
    </row>
    <row r="24" spans="2:22" ht="15.75" x14ac:dyDescent="0.25">
      <c r="B24" s="192">
        <v>311579681.66230398</v>
      </c>
      <c r="C24" s="193">
        <v>623159357.20063996</v>
      </c>
      <c r="D24" s="194" t="e">
        <f t="shared" si="1"/>
        <v>#N/A</v>
      </c>
      <c r="E24" s="195">
        <v>2.8E-3</v>
      </c>
      <c r="F24" s="193">
        <v>311580416</v>
      </c>
      <c r="G24" s="171"/>
      <c r="H24" s="171"/>
      <c r="I24" s="192">
        <f t="shared" si="4"/>
        <v>1554439650.8121727</v>
      </c>
      <c r="J24" s="193">
        <f t="shared" si="0"/>
        <v>3108879300.6243453</v>
      </c>
      <c r="K24" s="194">
        <f t="shared" si="2"/>
        <v>8317163.5864231773</v>
      </c>
      <c r="L24" s="195">
        <v>2.8E-3</v>
      </c>
      <c r="M24" s="193">
        <f t="shared" si="3"/>
        <v>1554439650.8121727</v>
      </c>
      <c r="N24" s="171"/>
      <c r="O24" s="171"/>
      <c r="T24" s="197"/>
      <c r="V24" s="197"/>
    </row>
    <row r="25" spans="2:22" ht="15.75" x14ac:dyDescent="0.25">
      <c r="B25" s="192">
        <v>623159360.26262403</v>
      </c>
      <c r="C25" s="193">
        <v>1246318714.4012799</v>
      </c>
      <c r="D25" s="194" t="e">
        <f t="shared" si="1"/>
        <v>#N/A</v>
      </c>
      <c r="E25" s="195">
        <v>2.3999999999999998E-3</v>
      </c>
      <c r="F25" s="193">
        <v>623160832</v>
      </c>
      <c r="G25" s="171"/>
      <c r="H25" s="171"/>
      <c r="I25" s="192">
        <f t="shared" si="4"/>
        <v>3108879301.6243453</v>
      </c>
      <c r="J25" s="193">
        <f t="shared" si="0"/>
        <v>6217758602.2486906</v>
      </c>
      <c r="K25" s="194">
        <f t="shared" si="2"/>
        <v>12669594.605897261</v>
      </c>
      <c r="L25" s="195">
        <v>2.3999999999999998E-3</v>
      </c>
      <c r="M25" s="193">
        <f t="shared" si="3"/>
        <v>3108879301.6243453</v>
      </c>
      <c r="N25" s="171"/>
      <c r="O25" s="171"/>
      <c r="T25" s="197"/>
      <c r="V25" s="197"/>
    </row>
    <row r="26" spans="2:22" ht="15.75" x14ac:dyDescent="0.25">
      <c r="B26" s="192">
        <v>1246318717.4632599</v>
      </c>
      <c r="C26" s="193">
        <v>2492637428.8025599</v>
      </c>
      <c r="D26" s="194" t="e">
        <f t="shared" si="1"/>
        <v>#N/A</v>
      </c>
      <c r="E26" s="195">
        <v>2.0999999999999999E-3</v>
      </c>
      <c r="F26" s="193">
        <v>1246321664</v>
      </c>
      <c r="G26" s="171"/>
      <c r="H26" s="171"/>
      <c r="I26" s="192">
        <f t="shared" si="4"/>
        <v>6217758603.2486906</v>
      </c>
      <c r="J26" s="193">
        <f t="shared" si="0"/>
        <v>12435517205.497381</v>
      </c>
      <c r="K26" s="194">
        <f t="shared" si="2"/>
        <v>20130904.92739569</v>
      </c>
      <c r="L26" s="195">
        <v>2.0999999999999999E-3</v>
      </c>
      <c r="M26" s="193">
        <f t="shared" si="3"/>
        <v>6217758603.2486906</v>
      </c>
      <c r="N26" s="171"/>
      <c r="O26" s="171"/>
      <c r="T26" s="197"/>
      <c r="V26" s="197"/>
    </row>
    <row r="27" spans="2:22" ht="15.75" x14ac:dyDescent="0.25">
      <c r="B27" s="198">
        <v>2492637431.8645401</v>
      </c>
      <c r="C27" s="199" t="s">
        <v>143</v>
      </c>
      <c r="D27" s="200" t="e">
        <f t="shared" si="1"/>
        <v>#N/A</v>
      </c>
      <c r="E27" s="201">
        <v>1.8E-3</v>
      </c>
      <c r="F27" s="202">
        <v>2492643328</v>
      </c>
      <c r="G27" s="171"/>
      <c r="H27" s="171"/>
      <c r="I27" s="198">
        <f t="shared" si="4"/>
        <v>12435517206.497381</v>
      </c>
      <c r="J27" s="199" t="s">
        <v>143</v>
      </c>
      <c r="K27" s="200">
        <f t="shared" si="2"/>
        <v>33188197.992117941</v>
      </c>
      <c r="L27" s="201">
        <v>1.8E-3</v>
      </c>
      <c r="M27" s="202">
        <f t="shared" si="3"/>
        <v>12435517206.497381</v>
      </c>
      <c r="N27" s="171"/>
      <c r="O27" s="171"/>
    </row>
    <row r="29" spans="2:22" ht="15.75" x14ac:dyDescent="0.25">
      <c r="B29" s="309" t="s">
        <v>144</v>
      </c>
      <c r="C29" s="309"/>
      <c r="D29" s="309"/>
      <c r="E29" s="309"/>
      <c r="F29" s="309"/>
      <c r="G29" s="171"/>
      <c r="H29" s="171"/>
      <c r="I29" s="309" t="s">
        <v>144</v>
      </c>
      <c r="J29" s="309"/>
      <c r="K29" s="309"/>
      <c r="L29" s="309"/>
      <c r="M29" s="309"/>
      <c r="N29" s="171"/>
      <c r="O29" s="171"/>
    </row>
    <row r="30" spans="2:22" ht="7.5" customHeight="1" x14ac:dyDescent="0.25">
      <c r="B30" s="172"/>
      <c r="C30" s="173"/>
      <c r="D30" s="171"/>
      <c r="E30" s="171"/>
      <c r="F30" s="171"/>
      <c r="G30" s="171"/>
      <c r="H30" s="171"/>
      <c r="I30" s="172"/>
      <c r="J30" s="173"/>
      <c r="K30" s="171"/>
      <c r="L30" s="171"/>
      <c r="M30" s="171"/>
      <c r="N30" s="171"/>
      <c r="O30" s="171"/>
    </row>
    <row r="31" spans="2:22" ht="15.75" hidden="1" x14ac:dyDescent="0.25">
      <c r="B31" s="303" t="s">
        <v>145</v>
      </c>
      <c r="C31" s="303"/>
      <c r="D31" s="203">
        <v>0.3</v>
      </c>
      <c r="E31" s="204">
        <v>0.6</v>
      </c>
      <c r="F31" s="176" t="s">
        <v>146</v>
      </c>
      <c r="G31" s="171"/>
      <c r="H31" s="171"/>
      <c r="I31" s="303" t="s">
        <v>145</v>
      </c>
      <c r="J31" s="303"/>
      <c r="K31" s="203">
        <v>0.42</v>
      </c>
      <c r="L31" s="204">
        <v>0.84</v>
      </c>
      <c r="M31" s="176" t="s">
        <v>146</v>
      </c>
      <c r="N31" s="171"/>
      <c r="O31" s="171"/>
    </row>
    <row r="32" spans="2:22" ht="8.25" hidden="1" customHeight="1" x14ac:dyDescent="0.25">
      <c r="B32" s="205"/>
      <c r="C32" s="205"/>
      <c r="D32" s="206"/>
      <c r="E32" s="171"/>
      <c r="F32" s="171"/>
      <c r="G32" s="171"/>
      <c r="H32" s="171"/>
      <c r="I32" s="205"/>
      <c r="J32" s="205"/>
      <c r="K32" s="206"/>
      <c r="L32" s="171"/>
      <c r="M32" s="171"/>
      <c r="N32" s="171"/>
      <c r="O32" s="171"/>
    </row>
    <row r="33" spans="2:22" ht="8.25" customHeight="1" x14ac:dyDescent="0.25">
      <c r="B33" s="171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</row>
    <row r="34" spans="2:22" ht="15.75" x14ac:dyDescent="0.25">
      <c r="B34" s="207" t="s">
        <v>147</v>
      </c>
      <c r="C34" s="208"/>
      <c r="D34" s="306" t="s">
        <v>135</v>
      </c>
      <c r="E34" s="306"/>
      <c r="F34" s="306"/>
      <c r="G34" s="171"/>
      <c r="H34" s="171"/>
      <c r="I34" s="207" t="s">
        <v>147</v>
      </c>
      <c r="J34" s="208"/>
      <c r="K34" s="306" t="s">
        <v>135</v>
      </c>
      <c r="L34" s="306"/>
      <c r="M34" s="306"/>
      <c r="N34" s="171"/>
      <c r="O34" s="171"/>
    </row>
    <row r="35" spans="2:22" ht="15.75" x14ac:dyDescent="0.25">
      <c r="B35" s="209" t="s">
        <v>148</v>
      </c>
      <c r="C35" s="180"/>
      <c r="D35" s="209"/>
      <c r="E35" s="180"/>
      <c r="F35" s="210"/>
      <c r="G35" s="171"/>
      <c r="H35" s="171"/>
      <c r="I35" s="209" t="s">
        <v>148</v>
      </c>
      <c r="J35" s="180"/>
      <c r="K35" s="209"/>
      <c r="L35" s="180"/>
      <c r="M35" s="210"/>
      <c r="N35" s="171"/>
      <c r="O35" s="171"/>
    </row>
    <row r="36" spans="2:22" ht="15.75" x14ac:dyDescent="0.25">
      <c r="B36" s="209"/>
      <c r="C36" s="180"/>
      <c r="D36" s="209"/>
      <c r="E36" s="180"/>
      <c r="F36" s="210"/>
      <c r="G36" s="171"/>
      <c r="H36" s="171"/>
      <c r="I36" s="209"/>
      <c r="J36" s="180"/>
      <c r="K36" s="209"/>
      <c r="L36" s="180"/>
      <c r="M36" s="210"/>
      <c r="N36" s="171"/>
      <c r="O36" s="171"/>
    </row>
    <row r="37" spans="2:22" ht="15.75" x14ac:dyDescent="0.25">
      <c r="B37" s="211" t="s">
        <v>136</v>
      </c>
      <c r="C37" s="212" t="s">
        <v>137</v>
      </c>
      <c r="D37" s="211" t="s">
        <v>138</v>
      </c>
      <c r="E37" s="212" t="s">
        <v>139</v>
      </c>
      <c r="F37" s="213" t="s">
        <v>140</v>
      </c>
      <c r="G37" s="171"/>
      <c r="H37" s="171"/>
      <c r="I37" s="211" t="s">
        <v>136</v>
      </c>
      <c r="J37" s="212" t="s">
        <v>137</v>
      </c>
      <c r="K37" s="211" t="s">
        <v>138</v>
      </c>
      <c r="L37" s="212" t="s">
        <v>139</v>
      </c>
      <c r="M37" s="213" t="s">
        <v>140</v>
      </c>
      <c r="N37" s="171"/>
      <c r="O37" s="171"/>
    </row>
    <row r="38" spans="2:22" ht="15.75" x14ac:dyDescent="0.25">
      <c r="B38" s="214"/>
      <c r="C38" s="215"/>
      <c r="D38" s="214" t="s">
        <v>19</v>
      </c>
      <c r="E38" s="215" t="s">
        <v>141</v>
      </c>
      <c r="F38" s="216" t="s">
        <v>142</v>
      </c>
      <c r="G38" s="171"/>
      <c r="H38" s="171"/>
      <c r="I38" s="217"/>
      <c r="J38" s="218"/>
      <c r="K38" s="217" t="s">
        <v>19</v>
      </c>
      <c r="L38" s="218" t="s">
        <v>141</v>
      </c>
      <c r="M38" s="219" t="s">
        <v>142</v>
      </c>
      <c r="N38" s="171"/>
      <c r="O38" s="171"/>
    </row>
    <row r="39" spans="2:22" ht="15.75" x14ac:dyDescent="0.25">
      <c r="B39" s="220">
        <v>1</v>
      </c>
      <c r="C39" s="221">
        <v>1217108.1195324999</v>
      </c>
      <c r="D39" s="222">
        <v>29806.53</v>
      </c>
      <c r="E39" s="223">
        <v>5.21E-2</v>
      </c>
      <c r="F39" s="224">
        <v>1</v>
      </c>
      <c r="G39" s="171"/>
      <c r="H39" s="171"/>
      <c r="I39" s="225">
        <v>1</v>
      </c>
      <c r="J39" s="226">
        <v>1217108.1195324999</v>
      </c>
      <c r="K39" s="222">
        <v>32557.901999999998</v>
      </c>
      <c r="L39" s="223">
        <v>5.21E-2</v>
      </c>
      <c r="M39" s="224">
        <v>1</v>
      </c>
      <c r="N39" s="171"/>
      <c r="O39" s="171"/>
    </row>
    <row r="40" spans="2:22" ht="15.75" x14ac:dyDescent="0.25">
      <c r="B40" s="227">
        <v>1217111.18151675</v>
      </c>
      <c r="C40" s="228">
        <v>2434216.2390649999</v>
      </c>
      <c r="D40" s="226">
        <v>93217.908899999995</v>
      </c>
      <c r="E40" s="229">
        <v>4.5900000000000003E-2</v>
      </c>
      <c r="F40" s="228">
        <v>1217111</v>
      </c>
      <c r="G40" s="171"/>
      <c r="H40" s="171"/>
      <c r="I40" s="230">
        <v>1217111.18151675</v>
      </c>
      <c r="J40" s="226">
        <v>2434216.2390649999</v>
      </c>
      <c r="K40" s="226">
        <v>95969.280899999998</v>
      </c>
      <c r="L40" s="229">
        <v>4.5900000000000003E-2</v>
      </c>
      <c r="M40" s="228">
        <v>1217111</v>
      </c>
      <c r="N40" s="171"/>
      <c r="O40" s="171"/>
      <c r="T40" s="197"/>
      <c r="V40" s="197"/>
    </row>
    <row r="41" spans="2:22" ht="15.75" x14ac:dyDescent="0.25">
      <c r="B41" s="227">
        <v>2434219.3010492502</v>
      </c>
      <c r="C41" s="228">
        <v>4868432.4781299997</v>
      </c>
      <c r="D41" s="226">
        <v>149083.2579</v>
      </c>
      <c r="E41" s="229">
        <v>3.8300000000000001E-2</v>
      </c>
      <c r="F41" s="228">
        <v>2434222</v>
      </c>
      <c r="G41" s="171"/>
      <c r="H41" s="171"/>
      <c r="I41" s="227">
        <v>2434219.3010492502</v>
      </c>
      <c r="J41" s="226">
        <v>4868432.4781299997</v>
      </c>
      <c r="K41" s="226">
        <v>151834.6299</v>
      </c>
      <c r="L41" s="229">
        <v>3.8300000000000001E-2</v>
      </c>
      <c r="M41" s="228">
        <v>2434222</v>
      </c>
      <c r="N41" s="171"/>
      <c r="O41" s="171"/>
      <c r="T41" s="197"/>
      <c r="V41" s="197"/>
    </row>
    <row r="42" spans="2:22" ht="15.75" x14ac:dyDescent="0.25">
      <c r="B42" s="227">
        <v>4868435.54011425</v>
      </c>
      <c r="C42" s="228">
        <v>9736864.9562599994</v>
      </c>
      <c r="D42" s="226">
        <v>242313.9222</v>
      </c>
      <c r="E42" s="229">
        <v>1.5299999999999999E-2</v>
      </c>
      <c r="F42" s="228">
        <v>4868444</v>
      </c>
      <c r="G42" s="171"/>
      <c r="H42" s="171"/>
      <c r="I42" s="227">
        <v>4868435.54011425</v>
      </c>
      <c r="J42" s="226">
        <v>9736864.9562599994</v>
      </c>
      <c r="K42" s="226">
        <v>245065.2942</v>
      </c>
      <c r="L42" s="229">
        <v>1.5299999999999999E-2</v>
      </c>
      <c r="M42" s="228">
        <v>4868444</v>
      </c>
      <c r="N42" s="171"/>
      <c r="O42" s="171"/>
      <c r="T42" s="197"/>
      <c r="V42" s="197"/>
    </row>
    <row r="43" spans="2:22" ht="15.75" x14ac:dyDescent="0.25">
      <c r="B43" s="227">
        <v>9736868.0182442497</v>
      </c>
      <c r="C43" s="228">
        <v>19473729.912519999</v>
      </c>
      <c r="D43" s="226">
        <v>316801.10009999998</v>
      </c>
      <c r="E43" s="229">
        <v>1.2200000000000001E-2</v>
      </c>
      <c r="F43" s="228">
        <v>9736888</v>
      </c>
      <c r="G43" s="171"/>
      <c r="H43" s="171"/>
      <c r="I43" s="227">
        <v>9736868.0182442497</v>
      </c>
      <c r="J43" s="226">
        <v>19473729.912519999</v>
      </c>
      <c r="K43" s="226">
        <v>319552.47210000001</v>
      </c>
      <c r="L43" s="229">
        <v>1.2200000000000001E-2</v>
      </c>
      <c r="M43" s="228">
        <v>9736888</v>
      </c>
      <c r="N43" s="171"/>
      <c r="O43" s="171"/>
      <c r="T43" s="197"/>
      <c r="V43" s="197"/>
    </row>
    <row r="44" spans="2:22" ht="15.75" x14ac:dyDescent="0.25">
      <c r="B44" s="227">
        <v>19473732.974504299</v>
      </c>
      <c r="C44" s="228">
        <v>38947459.825039998</v>
      </c>
      <c r="D44" s="226">
        <v>435591.12150000001</v>
      </c>
      <c r="E44" s="229">
        <v>7.7000000000000002E-3</v>
      </c>
      <c r="F44" s="228">
        <v>19473776</v>
      </c>
      <c r="G44" s="171"/>
      <c r="H44" s="171"/>
      <c r="I44" s="227">
        <v>19473732.974504299</v>
      </c>
      <c r="J44" s="226">
        <v>38947459.825039998</v>
      </c>
      <c r="K44" s="226">
        <v>438342.49349999998</v>
      </c>
      <c r="L44" s="229">
        <v>7.7000000000000002E-3</v>
      </c>
      <c r="M44" s="228">
        <v>19473776</v>
      </c>
      <c r="N44" s="171"/>
      <c r="O44" s="171"/>
      <c r="T44" s="197"/>
      <c r="V44" s="197"/>
    </row>
    <row r="45" spans="2:22" ht="15.75" x14ac:dyDescent="0.25">
      <c r="B45" s="227">
        <v>38947462.887024201</v>
      </c>
      <c r="C45" s="228">
        <v>77894919.650079995</v>
      </c>
      <c r="D45" s="226">
        <v>585539.18900000001</v>
      </c>
      <c r="E45" s="229">
        <v>6.1000000000000004E-3</v>
      </c>
      <c r="F45" s="228">
        <v>38947552</v>
      </c>
      <c r="G45" s="171"/>
      <c r="H45" s="171"/>
      <c r="I45" s="227">
        <v>38947462.887024201</v>
      </c>
      <c r="J45" s="226">
        <v>77894919.650079995</v>
      </c>
      <c r="K45" s="226">
        <v>588290.56099999999</v>
      </c>
      <c r="L45" s="229">
        <v>6.1000000000000004E-3</v>
      </c>
      <c r="M45" s="228">
        <v>38947552</v>
      </c>
      <c r="N45" s="171"/>
      <c r="O45" s="171"/>
      <c r="T45" s="197"/>
      <c r="V45" s="197"/>
    </row>
    <row r="46" spans="2:22" ht="15.75" x14ac:dyDescent="0.25">
      <c r="B46" s="227">
        <v>77894922.712064296</v>
      </c>
      <c r="C46" s="228">
        <v>155789839.30015999</v>
      </c>
      <c r="D46" s="226">
        <v>823119.25009999995</v>
      </c>
      <c r="E46" s="229">
        <v>4.5999999999999999E-3</v>
      </c>
      <c r="F46" s="228">
        <v>77895104</v>
      </c>
      <c r="G46" s="171"/>
      <c r="H46" s="171"/>
      <c r="I46" s="227">
        <v>77894922.712064296</v>
      </c>
      <c r="J46" s="226">
        <v>155789839.30015999</v>
      </c>
      <c r="K46" s="226">
        <v>825870.62210000004</v>
      </c>
      <c r="L46" s="229">
        <v>4.5999999999999999E-3</v>
      </c>
      <c r="M46" s="228">
        <v>77895104</v>
      </c>
      <c r="N46" s="171"/>
      <c r="O46" s="171"/>
      <c r="T46" s="197"/>
      <c r="V46" s="197"/>
    </row>
    <row r="47" spans="2:22" ht="15.75" x14ac:dyDescent="0.25">
      <c r="B47" s="227">
        <v>155789842.36214399</v>
      </c>
      <c r="C47" s="228">
        <v>311579678.60031998</v>
      </c>
      <c r="D47" s="226">
        <v>1181436.7239000001</v>
      </c>
      <c r="E47" s="229">
        <v>3.0999999999999999E-3</v>
      </c>
      <c r="F47" s="228">
        <v>155790208</v>
      </c>
      <c r="G47" s="171"/>
      <c r="H47" s="171"/>
      <c r="I47" s="227">
        <v>155789842.36214399</v>
      </c>
      <c r="J47" s="226">
        <v>311579678.60031998</v>
      </c>
      <c r="K47" s="226">
        <v>1184188.0959000001</v>
      </c>
      <c r="L47" s="229">
        <v>3.0999999999999999E-3</v>
      </c>
      <c r="M47" s="228">
        <v>155790208</v>
      </c>
      <c r="N47" s="171"/>
      <c r="O47" s="171"/>
      <c r="T47" s="197"/>
      <c r="V47" s="197"/>
    </row>
    <row r="48" spans="2:22" ht="15.75" x14ac:dyDescent="0.25">
      <c r="B48" s="227">
        <v>311579681.66230398</v>
      </c>
      <c r="C48" s="228">
        <v>623159357.20063996</v>
      </c>
      <c r="D48" s="226">
        <v>1664386.3655999999</v>
      </c>
      <c r="E48" s="229">
        <v>2.8E-3</v>
      </c>
      <c r="F48" s="228">
        <v>311580416</v>
      </c>
      <c r="G48" s="171"/>
      <c r="H48" s="171"/>
      <c r="I48" s="227">
        <v>311579681.66230398</v>
      </c>
      <c r="J48" s="226">
        <v>623159357.20063996</v>
      </c>
      <c r="K48" s="226">
        <v>1667137.7376000001</v>
      </c>
      <c r="L48" s="229">
        <v>2.8E-3</v>
      </c>
      <c r="M48" s="228">
        <v>311580416</v>
      </c>
      <c r="N48" s="171"/>
      <c r="O48" s="171"/>
      <c r="T48" s="197"/>
      <c r="V48" s="197"/>
    </row>
    <row r="49" spans="2:22" ht="15.75" x14ac:dyDescent="0.25">
      <c r="B49" s="227">
        <v>623159360.26262403</v>
      </c>
      <c r="C49" s="228">
        <v>1246318714.4012799</v>
      </c>
      <c r="D49" s="226">
        <v>2536811.5276000001</v>
      </c>
      <c r="E49" s="229">
        <v>2.3999999999999998E-3</v>
      </c>
      <c r="F49" s="228">
        <v>623160832</v>
      </c>
      <c r="G49" s="171"/>
      <c r="H49" s="171"/>
      <c r="I49" s="227">
        <v>623159360.26262403</v>
      </c>
      <c r="J49" s="226">
        <v>1246318714.4012799</v>
      </c>
      <c r="K49" s="226">
        <v>2539562.8996000001</v>
      </c>
      <c r="L49" s="229">
        <v>2.3999999999999998E-3</v>
      </c>
      <c r="M49" s="228">
        <v>623160832</v>
      </c>
      <c r="N49" s="171"/>
      <c r="O49" s="171"/>
      <c r="T49" s="197"/>
      <c r="V49" s="197"/>
    </row>
    <row r="50" spans="2:22" ht="15.75" x14ac:dyDescent="0.25">
      <c r="B50" s="227">
        <v>1246318717.4632599</v>
      </c>
      <c r="C50" s="228">
        <v>2492637428.8025599</v>
      </c>
      <c r="D50" s="226">
        <v>4032397.5219999999</v>
      </c>
      <c r="E50" s="229">
        <v>2.0999999999999999E-3</v>
      </c>
      <c r="F50" s="228">
        <v>1246321664</v>
      </c>
      <c r="G50" s="171"/>
      <c r="H50" s="171"/>
      <c r="I50" s="227">
        <v>1246318717.4632599</v>
      </c>
      <c r="J50" s="226">
        <v>2492637428.8025599</v>
      </c>
      <c r="K50" s="226">
        <v>4035148.8939999999</v>
      </c>
      <c r="L50" s="229">
        <v>2.0999999999999999E-3</v>
      </c>
      <c r="M50" s="228">
        <v>1246321664</v>
      </c>
      <c r="N50" s="171"/>
      <c r="O50" s="171"/>
      <c r="T50" s="197"/>
      <c r="V50" s="197"/>
    </row>
    <row r="51" spans="2:22" ht="15.75" x14ac:dyDescent="0.25">
      <c r="B51" s="231">
        <v>2492637431.8645401</v>
      </c>
      <c r="C51" s="232" t="s">
        <v>143</v>
      </c>
      <c r="D51" s="233">
        <v>6649673.0142999999</v>
      </c>
      <c r="E51" s="234">
        <v>1.8E-3</v>
      </c>
      <c r="F51" s="235">
        <v>2492643328</v>
      </c>
      <c r="G51" s="171"/>
      <c r="H51" s="171"/>
      <c r="I51" s="231">
        <v>2492637431.8645401</v>
      </c>
      <c r="J51" s="236" t="s">
        <v>143</v>
      </c>
      <c r="K51" s="233">
        <v>6652424.3863000004</v>
      </c>
      <c r="L51" s="234">
        <v>1.8E-3</v>
      </c>
      <c r="M51" s="235">
        <v>2492643328</v>
      </c>
      <c r="N51" s="171"/>
      <c r="O51" s="171"/>
    </row>
    <row r="52" spans="2:22" ht="15.75" x14ac:dyDescent="0.25">
      <c r="B52" s="237"/>
      <c r="C52" s="238"/>
      <c r="D52" s="237"/>
      <c r="E52" s="239"/>
      <c r="F52" s="237"/>
      <c r="G52" s="171"/>
      <c r="H52" s="171"/>
      <c r="I52" s="237"/>
      <c r="J52" s="238"/>
      <c r="K52" s="237"/>
      <c r="L52" s="239"/>
      <c r="M52" s="237"/>
      <c r="N52" s="171"/>
      <c r="O52" s="171"/>
    </row>
    <row r="54" spans="2:22" ht="15.75" x14ac:dyDescent="0.25">
      <c r="B54" s="172"/>
      <c r="C54" s="173"/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</row>
    <row r="55" spans="2:22" ht="15.75" x14ac:dyDescent="0.25">
      <c r="B55" s="172"/>
      <c r="C55" s="173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N55" s="171"/>
      <c r="O55" s="171"/>
    </row>
    <row r="56" spans="2:22" ht="15.75" x14ac:dyDescent="0.25">
      <c r="B56" s="172"/>
      <c r="C56" s="173"/>
      <c r="D56" s="171"/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71"/>
    </row>
    <row r="57" spans="2:22" ht="15.75" x14ac:dyDescent="0.25">
      <c r="B57" s="172"/>
      <c r="C57" s="173"/>
      <c r="D57" s="171"/>
      <c r="E57" s="171"/>
      <c r="F57" s="171"/>
      <c r="G57" s="171"/>
      <c r="H57" s="171"/>
      <c r="I57" s="171"/>
      <c r="J57" s="171"/>
      <c r="K57" s="171"/>
      <c r="L57" s="171"/>
      <c r="M57" s="171"/>
      <c r="N57" s="171"/>
      <c r="O57" s="171"/>
    </row>
    <row r="58" spans="2:22" ht="15.75" x14ac:dyDescent="0.25">
      <c r="B58" s="172"/>
      <c r="C58" s="173"/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</row>
    <row r="59" spans="2:22" ht="15.75" x14ac:dyDescent="0.25">
      <c r="B59" s="172"/>
      <c r="C59" s="173"/>
      <c r="D59" s="171"/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171"/>
    </row>
    <row r="60" spans="2:22" ht="15.75" x14ac:dyDescent="0.25">
      <c r="B60" s="172"/>
      <c r="C60" s="173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</row>
    <row r="61" spans="2:22" ht="15.75" x14ac:dyDescent="0.25">
      <c r="B61" s="172"/>
      <c r="C61" s="173"/>
      <c r="D61" s="171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71"/>
    </row>
    <row r="62" spans="2:22" ht="15.75" x14ac:dyDescent="0.25">
      <c r="B62" s="172"/>
      <c r="C62" s="173"/>
      <c r="D62" s="171"/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71"/>
    </row>
    <row r="63" spans="2:22" ht="15.75" x14ac:dyDescent="0.25">
      <c r="B63" s="172"/>
      <c r="C63" s="173"/>
      <c r="D63" s="171"/>
      <c r="E63" s="171"/>
      <c r="F63" s="171"/>
      <c r="G63" s="171"/>
      <c r="H63" s="171"/>
      <c r="I63" s="171"/>
      <c r="J63" s="171"/>
      <c r="K63" s="171"/>
      <c r="L63" s="171"/>
      <c r="M63" s="171"/>
      <c r="N63" s="171"/>
      <c r="O63" s="171"/>
    </row>
    <row r="64" spans="2:22" ht="15.75" x14ac:dyDescent="0.25">
      <c r="B64" s="172"/>
      <c r="C64" s="173"/>
      <c r="D64" s="171"/>
      <c r="E64" s="171"/>
      <c r="F64" s="171"/>
      <c r="G64" s="171"/>
      <c r="H64" s="171"/>
      <c r="I64" s="171"/>
      <c r="J64" s="171"/>
      <c r="K64" s="171"/>
      <c r="L64" s="171"/>
      <c r="M64" s="171"/>
      <c r="N64" s="171"/>
      <c r="O64" s="171"/>
    </row>
    <row r="65" spans="2:15" ht="15.75" x14ac:dyDescent="0.25">
      <c r="B65" s="172"/>
      <c r="C65" s="173"/>
      <c r="D65" s="171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</row>
    <row r="66" spans="2:15" ht="15.75" x14ac:dyDescent="0.25">
      <c r="B66" s="172"/>
      <c r="C66" s="173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</row>
    <row r="67" spans="2:15" ht="15.75" x14ac:dyDescent="0.25">
      <c r="B67" s="172"/>
      <c r="C67" s="173"/>
      <c r="D67" s="171"/>
      <c r="E67" s="171"/>
      <c r="F67" s="171"/>
      <c r="G67" s="171"/>
      <c r="H67" s="171"/>
      <c r="I67" s="171"/>
      <c r="J67" s="171"/>
      <c r="K67" s="171"/>
      <c r="L67" s="171"/>
      <c r="M67" s="171"/>
      <c r="N67" s="171"/>
      <c r="O67" s="171"/>
    </row>
    <row r="68" spans="2:15" ht="15.75" x14ac:dyDescent="0.25">
      <c r="B68" s="172"/>
      <c r="C68" s="173"/>
      <c r="D68" s="171"/>
      <c r="E68" s="171"/>
      <c r="F68" s="171"/>
      <c r="G68" s="171"/>
      <c r="H68" s="171"/>
      <c r="I68" s="171"/>
      <c r="J68" s="171"/>
      <c r="K68" s="171"/>
      <c r="L68" s="171"/>
      <c r="M68" s="171"/>
      <c r="N68" s="171"/>
      <c r="O68" s="171"/>
    </row>
    <row r="69" spans="2:15" ht="15.75" x14ac:dyDescent="0.25">
      <c r="B69" s="172"/>
      <c r="C69" s="173"/>
      <c r="D69" s="171"/>
      <c r="E69" s="171"/>
      <c r="F69" s="171"/>
      <c r="G69" s="171"/>
      <c r="H69" s="171"/>
      <c r="I69" s="171"/>
      <c r="J69" s="171"/>
      <c r="K69" s="171"/>
      <c r="L69" s="171"/>
      <c r="M69" s="171"/>
      <c r="N69" s="171"/>
      <c r="O69" s="171"/>
    </row>
    <row r="70" spans="2:15" ht="15.75" x14ac:dyDescent="0.25">
      <c r="B70" s="172"/>
      <c r="C70" s="173"/>
      <c r="D70" s="171"/>
      <c r="E70" s="171"/>
      <c r="F70" s="171"/>
      <c r="G70" s="171"/>
      <c r="H70" s="171"/>
      <c r="I70" s="171"/>
      <c r="J70" s="171"/>
      <c r="K70" s="171"/>
      <c r="L70" s="171"/>
      <c r="M70" s="171"/>
      <c r="N70" s="171"/>
      <c r="O70" s="171"/>
    </row>
    <row r="71" spans="2:15" ht="15.75" x14ac:dyDescent="0.25">
      <c r="B71" s="172"/>
      <c r="C71" s="173"/>
      <c r="D71" s="171"/>
      <c r="E71" s="171"/>
      <c r="F71" s="171"/>
      <c r="G71" s="171"/>
      <c r="H71" s="171"/>
      <c r="I71" s="171"/>
      <c r="J71" s="171"/>
      <c r="K71" s="171"/>
      <c r="L71" s="171"/>
      <c r="M71" s="171"/>
      <c r="N71" s="171"/>
      <c r="O71" s="171"/>
    </row>
    <row r="72" spans="2:15" ht="15.75" x14ac:dyDescent="0.25">
      <c r="B72" s="172"/>
      <c r="C72" s="173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171"/>
    </row>
    <row r="73" spans="2:15" ht="15.75" x14ac:dyDescent="0.25">
      <c r="B73" s="172"/>
      <c r="C73" s="173"/>
      <c r="D73" s="171"/>
      <c r="E73" s="171"/>
      <c r="F73" s="171"/>
      <c r="G73" s="171"/>
      <c r="H73" s="171"/>
      <c r="I73" s="171"/>
      <c r="J73" s="171"/>
      <c r="K73" s="171"/>
      <c r="L73" s="171"/>
      <c r="M73" s="171"/>
      <c r="N73" s="171"/>
      <c r="O73" s="171"/>
    </row>
    <row r="74" spans="2:15" ht="15.75" x14ac:dyDescent="0.25">
      <c r="B74" s="172"/>
      <c r="C74" s="173"/>
      <c r="D74" s="171"/>
      <c r="E74" s="171"/>
      <c r="F74" s="171"/>
      <c r="G74" s="171"/>
      <c r="H74" s="171"/>
      <c r="I74" s="171"/>
      <c r="J74" s="171"/>
      <c r="K74" s="171"/>
      <c r="L74" s="171"/>
      <c r="M74" s="171"/>
      <c r="N74" s="171"/>
      <c r="O74" s="171"/>
    </row>
    <row r="75" spans="2:15" ht="15.75" x14ac:dyDescent="0.25">
      <c r="B75" s="172"/>
      <c r="C75" s="173"/>
      <c r="D75" s="171"/>
      <c r="E75" s="171"/>
      <c r="F75" s="171"/>
      <c r="G75" s="171"/>
      <c r="H75" s="171"/>
      <c r="I75" s="171"/>
      <c r="J75" s="171"/>
      <c r="K75" s="171"/>
      <c r="L75" s="171"/>
      <c r="M75" s="171"/>
      <c r="N75" s="171"/>
      <c r="O75" s="171"/>
    </row>
  </sheetData>
  <sheetProtection algorithmName="SHA-512" hashValue="zUFLO72wcABD7vftK4TQzkTA0r2us6VhU9X1FTY2NZs6sNRjqZ8XiLNvZDfcEuHexRR3zbPHsNpP+r7NciOHAw==" saltValue="XgF0IRu77wyCw+W8uLzQtA==" spinCount="100000" sheet="1" objects="1" scenarios="1"/>
  <mergeCells count="18">
    <mergeCell ref="B31:C31"/>
    <mergeCell ref="I31:J31"/>
    <mergeCell ref="D34:F34"/>
    <mergeCell ref="K34:M34"/>
    <mergeCell ref="B13:B14"/>
    <mergeCell ref="C13:C14"/>
    <mergeCell ref="I13:I14"/>
    <mergeCell ref="J13:J14"/>
    <mergeCell ref="B29:F29"/>
    <mergeCell ref="I29:M29"/>
    <mergeCell ref="B5:F5"/>
    <mergeCell ref="I5:M5"/>
    <mergeCell ref="B7:C7"/>
    <mergeCell ref="I7:J7"/>
    <mergeCell ref="B10:C12"/>
    <mergeCell ref="D10:F12"/>
    <mergeCell ref="I10:J12"/>
    <mergeCell ref="K10:M12"/>
  </mergeCells>
  <pageMargins left="0.45972222222222198" right="0.34027777777777801" top="1.35" bottom="0.37986111111111098" header="0.511811023622047" footer="0.511811023622047"/>
  <pageSetup paperSize="9" fitToHeight="0" orientation="portrait" horizontalDpi="300" verticalDpi="30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'Índice FACPCE'!$G$4:$G$20</xm:f>
          </x14:formula1>
          <x14:formula2>
            <xm:f>0</xm:f>
          </x14:formula2>
          <xm:sqref>K7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5:U48"/>
  <sheetViews>
    <sheetView showGridLines="0" showRowColHeaders="0" topLeftCell="G1" zoomScaleNormal="100" workbookViewId="0">
      <selection activeCell="K7" sqref="K7"/>
    </sheetView>
  </sheetViews>
  <sheetFormatPr baseColWidth="10" defaultColWidth="9.140625" defaultRowHeight="15" x14ac:dyDescent="0.25"/>
  <cols>
    <col min="1" max="1" width="16.7109375" style="169" hidden="1" customWidth="1"/>
    <col min="2" max="2" width="16.7109375" style="170" hidden="1" customWidth="1"/>
    <col min="3" max="4" width="15" style="3" hidden="1" customWidth="1"/>
    <col min="5" max="5" width="15.42578125" style="3" hidden="1" customWidth="1"/>
    <col min="6" max="6" width="2.28515625" style="3" hidden="1" customWidth="1"/>
    <col min="7" max="7" width="2.85546875" style="3" customWidth="1"/>
    <col min="8" max="9" width="19.7109375" style="3" customWidth="1"/>
    <col min="10" max="12" width="15.140625" style="3" customWidth="1"/>
    <col min="13" max="15" width="11.42578125" style="3" customWidth="1"/>
    <col min="16" max="16" width="12.7109375" style="170" customWidth="1"/>
    <col min="17" max="17" width="13.42578125" style="170" customWidth="1"/>
    <col min="18" max="19" width="11.42578125" style="3" customWidth="1"/>
    <col min="20" max="20" width="13.42578125" style="170" customWidth="1"/>
    <col min="21" max="245" width="11.42578125" style="3" customWidth="1"/>
    <col min="246" max="16384" width="9.140625" style="3"/>
  </cols>
  <sheetData>
    <row r="5" spans="1:21" ht="15.75" x14ac:dyDescent="0.25">
      <c r="A5" s="302" t="s">
        <v>149</v>
      </c>
      <c r="B5" s="302"/>
      <c r="C5" s="302"/>
      <c r="D5" s="302"/>
      <c r="E5" s="302"/>
      <c r="F5" s="171"/>
      <c r="G5" s="171"/>
      <c r="H5" s="302" t="s">
        <v>149</v>
      </c>
      <c r="I5" s="302"/>
      <c r="J5" s="302"/>
      <c r="K5" s="302"/>
      <c r="L5" s="302"/>
      <c r="M5" s="171"/>
      <c r="N5" s="171"/>
    </row>
    <row r="6" spans="1:21" ht="7.5" customHeight="1" x14ac:dyDescent="0.25">
      <c r="A6" s="172"/>
      <c r="B6" s="173"/>
      <c r="C6" s="171"/>
      <c r="D6" s="171"/>
      <c r="E6" s="171"/>
      <c r="F6" s="171"/>
      <c r="G6" s="171"/>
      <c r="H6" s="172"/>
      <c r="I6" s="173"/>
      <c r="J6" s="171"/>
      <c r="K6" s="171"/>
      <c r="L6" s="171"/>
      <c r="M6" s="171"/>
      <c r="N6" s="171"/>
    </row>
    <row r="7" spans="1:21" ht="15.75" x14ac:dyDescent="0.25">
      <c r="A7" s="303" t="s">
        <v>132</v>
      </c>
      <c r="B7" s="303"/>
      <c r="C7" s="174">
        <f>+INICIO!C26</f>
        <v>45354</v>
      </c>
      <c r="D7" s="175" t="e">
        <f>VLOOKUP(C7,'Índice FACPCE'!$A$3:$G$20,6,FALSE())</f>
        <v>#N/A</v>
      </c>
      <c r="E7" s="176"/>
      <c r="F7" s="171"/>
      <c r="G7" s="171"/>
      <c r="H7" s="303" t="s">
        <v>132</v>
      </c>
      <c r="I7" s="303"/>
      <c r="J7" s="174">
        <f>+INICIO!C26</f>
        <v>45354</v>
      </c>
      <c r="K7" s="175">
        <f>VLOOKUP(J7-31,'Índice FACPCE'!$A$3:$G$50,6,FALSE())</f>
        <v>3.9888867822396925</v>
      </c>
      <c r="L7" s="176"/>
      <c r="M7" s="171"/>
      <c r="N7" s="171"/>
    </row>
    <row r="8" spans="1:21" ht="15.75" x14ac:dyDescent="0.25">
      <c r="A8" s="177"/>
      <c r="B8" s="177"/>
      <c r="C8" s="178"/>
      <c r="D8" s="179" t="s">
        <v>133</v>
      </c>
      <c r="E8" s="180"/>
      <c r="F8" s="171"/>
      <c r="G8" s="171"/>
      <c r="H8" s="205"/>
      <c r="I8" s="205"/>
      <c r="J8" s="206"/>
      <c r="K8" s="240" t="s">
        <v>133</v>
      </c>
      <c r="L8" s="171"/>
      <c r="M8" s="171"/>
      <c r="N8" s="171"/>
    </row>
    <row r="9" spans="1:21" ht="8.25" customHeight="1" x14ac:dyDescent="0.25">
      <c r="A9" s="180"/>
      <c r="B9" s="180"/>
      <c r="C9" s="180"/>
      <c r="D9" s="180"/>
      <c r="E9" s="180"/>
      <c r="F9" s="171"/>
      <c r="G9" s="171"/>
      <c r="H9" s="171"/>
      <c r="I9" s="171"/>
      <c r="J9" s="171"/>
      <c r="K9" s="171"/>
      <c r="L9" s="171"/>
      <c r="M9" s="171"/>
      <c r="N9" s="171"/>
    </row>
    <row r="10" spans="1:21" ht="15.75" customHeight="1" x14ac:dyDescent="0.25">
      <c r="A10" s="304" t="s">
        <v>150</v>
      </c>
      <c r="B10" s="304"/>
      <c r="C10" s="305" t="s">
        <v>135</v>
      </c>
      <c r="D10" s="305"/>
      <c r="E10" s="305"/>
      <c r="F10" s="171"/>
      <c r="G10" s="171"/>
      <c r="H10" s="304" t="s">
        <v>150</v>
      </c>
      <c r="I10" s="304"/>
      <c r="J10" s="305" t="s">
        <v>135</v>
      </c>
      <c r="K10" s="305"/>
      <c r="L10" s="305"/>
      <c r="M10" s="171"/>
      <c r="N10" s="171"/>
    </row>
    <row r="11" spans="1:21" ht="15.75" x14ac:dyDescent="0.25">
      <c r="A11" s="304"/>
      <c r="B11" s="304"/>
      <c r="C11" s="305"/>
      <c r="D11" s="305"/>
      <c r="E11" s="305"/>
      <c r="F11" s="171"/>
      <c r="G11" s="171"/>
      <c r="H11" s="304"/>
      <c r="I11" s="304"/>
      <c r="J11" s="305"/>
      <c r="K11" s="305"/>
      <c r="L11" s="305"/>
      <c r="M11" s="171"/>
      <c r="N11" s="171"/>
    </row>
    <row r="12" spans="1:21" ht="15.75" x14ac:dyDescent="0.25">
      <c r="A12" s="304"/>
      <c r="B12" s="304"/>
      <c r="C12" s="305"/>
      <c r="D12" s="305"/>
      <c r="E12" s="305"/>
      <c r="F12" s="171"/>
      <c r="G12" s="171"/>
      <c r="H12" s="304"/>
      <c r="I12" s="304"/>
      <c r="J12" s="305"/>
      <c r="K12" s="305"/>
      <c r="L12" s="305"/>
      <c r="M12" s="171"/>
      <c r="N12" s="171"/>
    </row>
    <row r="13" spans="1:21" ht="15.75" x14ac:dyDescent="0.25">
      <c r="A13" s="307" t="s">
        <v>136</v>
      </c>
      <c r="B13" s="308" t="s">
        <v>137</v>
      </c>
      <c r="C13" s="181" t="s">
        <v>138</v>
      </c>
      <c r="D13" s="182" t="s">
        <v>139</v>
      </c>
      <c r="E13" s="183" t="s">
        <v>140</v>
      </c>
      <c r="F13" s="171"/>
      <c r="G13" s="171"/>
      <c r="H13" s="307" t="s">
        <v>136</v>
      </c>
      <c r="I13" s="308" t="s">
        <v>137</v>
      </c>
      <c r="J13" s="181" t="s">
        <v>138</v>
      </c>
      <c r="K13" s="182" t="s">
        <v>139</v>
      </c>
      <c r="L13" s="183" t="s">
        <v>140</v>
      </c>
      <c r="M13" s="171"/>
      <c r="N13" s="171"/>
    </row>
    <row r="14" spans="1:21" ht="15.75" x14ac:dyDescent="0.25">
      <c r="A14" s="307"/>
      <c r="B14" s="308"/>
      <c r="C14" s="184" t="s">
        <v>19</v>
      </c>
      <c r="D14" s="185" t="s">
        <v>141</v>
      </c>
      <c r="E14" s="186" t="s">
        <v>142</v>
      </c>
      <c r="F14" s="171"/>
      <c r="G14" s="171"/>
      <c r="H14" s="307"/>
      <c r="I14" s="308"/>
      <c r="J14" s="184" t="s">
        <v>19</v>
      </c>
      <c r="K14" s="185" t="s">
        <v>141</v>
      </c>
      <c r="L14" s="186" t="s">
        <v>142</v>
      </c>
      <c r="M14" s="171"/>
      <c r="N14" s="171"/>
    </row>
    <row r="15" spans="1:21" ht="15.75" x14ac:dyDescent="0.25">
      <c r="A15" s="241">
        <v>1</v>
      </c>
      <c r="B15" s="242" t="e">
        <f t="shared" ref="B15:B20" si="0">+A16-1</f>
        <v>#N/A</v>
      </c>
      <c r="C15" s="189" t="e">
        <f>+B15*0.0105</f>
        <v>#N/A</v>
      </c>
      <c r="D15" s="190"/>
      <c r="E15" s="191"/>
      <c r="F15" s="171"/>
      <c r="G15" s="171"/>
      <c r="H15" s="241">
        <v>1</v>
      </c>
      <c r="I15" s="242">
        <f t="shared" ref="I15:I20" si="1">+H16-1</f>
        <v>7598088.0870115878</v>
      </c>
      <c r="J15" s="189">
        <f>+I15*0.0105</f>
        <v>79779.924913621682</v>
      </c>
      <c r="K15" s="190"/>
      <c r="L15" s="191"/>
      <c r="M15" s="171"/>
      <c r="N15" s="171"/>
    </row>
    <row r="16" spans="1:21" ht="15.75" x14ac:dyDescent="0.25">
      <c r="A16" s="243" t="e">
        <f>+A34*(1+D7)</f>
        <v>#N/A</v>
      </c>
      <c r="B16" s="244" t="e">
        <f t="shared" si="0"/>
        <v>#N/A</v>
      </c>
      <c r="C16" s="194" t="e">
        <f>+B15*1.05/100</f>
        <v>#N/A</v>
      </c>
      <c r="D16" s="195">
        <v>1.0200000000000001E-2</v>
      </c>
      <c r="E16" s="193" t="e">
        <f t="shared" ref="E16:E21" si="2">+A16</f>
        <v>#N/A</v>
      </c>
      <c r="F16" s="171"/>
      <c r="G16" s="171"/>
      <c r="H16" s="243">
        <f>+H34*(1+K7)</f>
        <v>7598089.0870115878</v>
      </c>
      <c r="I16" s="244">
        <f t="shared" si="1"/>
        <v>18995221.717528969</v>
      </c>
      <c r="J16" s="194">
        <f>+I15*1.05/100</f>
        <v>79779.924913621682</v>
      </c>
      <c r="K16" s="195">
        <v>1.0200000000000001E-2</v>
      </c>
      <c r="L16" s="193">
        <f t="shared" ref="L16:L21" si="3">+H16</f>
        <v>7598089.0870115878</v>
      </c>
      <c r="M16" s="171"/>
      <c r="N16" s="171"/>
      <c r="S16" s="197"/>
      <c r="U16" s="197"/>
    </row>
    <row r="17" spans="1:21" ht="15.75" x14ac:dyDescent="0.25">
      <c r="A17" s="245" t="e">
        <f>+A16*2.5</f>
        <v>#N/A</v>
      </c>
      <c r="B17" s="244" t="e">
        <f t="shared" si="0"/>
        <v>#N/A</v>
      </c>
      <c r="C17" s="194" t="e">
        <f>+C16+(B16-E16)*D16</f>
        <v>#N/A</v>
      </c>
      <c r="D17" s="195">
        <v>8.2000000000000007E-3</v>
      </c>
      <c r="E17" s="193" t="e">
        <f t="shared" si="2"/>
        <v>#N/A</v>
      </c>
      <c r="F17" s="171"/>
      <c r="G17" s="171"/>
      <c r="H17" s="245">
        <f>+H16*2.5</f>
        <v>18995222.717528969</v>
      </c>
      <c r="I17" s="244">
        <f t="shared" si="1"/>
        <v>28492833.076293454</v>
      </c>
      <c r="J17" s="194">
        <f>+J16+(I16-L16)*K16</f>
        <v>196030.677744899</v>
      </c>
      <c r="K17" s="195">
        <v>8.2000000000000007E-3</v>
      </c>
      <c r="L17" s="193">
        <f t="shared" si="3"/>
        <v>18995222.717528969</v>
      </c>
      <c r="M17" s="171"/>
      <c r="N17" s="171"/>
      <c r="S17" s="197"/>
      <c r="U17" s="197"/>
    </row>
    <row r="18" spans="1:21" ht="15.75" x14ac:dyDescent="0.25">
      <c r="A18" s="245" t="e">
        <f>+A17*1.5</f>
        <v>#N/A</v>
      </c>
      <c r="B18" s="244" t="e">
        <f t="shared" si="0"/>
        <v>#N/A</v>
      </c>
      <c r="C18" s="194" t="e">
        <f>+C17+(B17-E17)*D17</f>
        <v>#N/A</v>
      </c>
      <c r="D18" s="195">
        <v>7.1999999999999998E-3</v>
      </c>
      <c r="E18" s="193" t="e">
        <f t="shared" si="2"/>
        <v>#N/A</v>
      </c>
      <c r="F18" s="171"/>
      <c r="G18" s="171"/>
      <c r="H18" s="245">
        <f>+H17*1.5</f>
        <v>28492834.076293454</v>
      </c>
      <c r="I18" s="244">
        <f t="shared" si="1"/>
        <v>37040683.299181491</v>
      </c>
      <c r="J18" s="194">
        <f>+J17+(I17-L17)*K17</f>
        <v>273911.0826867678</v>
      </c>
      <c r="K18" s="195">
        <v>7.1999999999999998E-3</v>
      </c>
      <c r="L18" s="193">
        <f t="shared" si="3"/>
        <v>28492834.076293454</v>
      </c>
      <c r="M18" s="171"/>
      <c r="N18" s="171"/>
      <c r="S18" s="197"/>
      <c r="U18" s="197"/>
    </row>
    <row r="19" spans="1:21" ht="15.75" x14ac:dyDescent="0.25">
      <c r="A19" s="245" t="e">
        <f>+A18*1.3</f>
        <v>#N/A</v>
      </c>
      <c r="B19" s="244" t="e">
        <f t="shared" si="0"/>
        <v>#N/A</v>
      </c>
      <c r="C19" s="194" t="e">
        <f>+C18+(B18-E18)*D18</f>
        <v>#N/A</v>
      </c>
      <c r="D19" s="195">
        <v>4.1000000000000003E-3</v>
      </c>
      <c r="E19" s="193" t="e">
        <f t="shared" si="2"/>
        <v>#N/A</v>
      </c>
      <c r="F19" s="171"/>
      <c r="G19" s="171"/>
      <c r="H19" s="245">
        <f>+H18*1.3</f>
        <v>37040684.299181491</v>
      </c>
      <c r="I19" s="244">
        <f t="shared" si="1"/>
        <v>55561025.448772237</v>
      </c>
      <c r="J19" s="194">
        <f>+J18+(I18-L18)*K18</f>
        <v>335455.59709156165</v>
      </c>
      <c r="K19" s="195">
        <v>4.1000000000000003E-3</v>
      </c>
      <c r="L19" s="193">
        <f t="shared" si="3"/>
        <v>37040684.299181491</v>
      </c>
      <c r="M19" s="171"/>
      <c r="N19" s="171"/>
      <c r="S19" s="197"/>
      <c r="U19" s="197"/>
    </row>
    <row r="20" spans="1:21" ht="15.75" x14ac:dyDescent="0.25">
      <c r="A20" s="245" t="e">
        <f>+A19*1.5</f>
        <v>#N/A</v>
      </c>
      <c r="B20" s="244" t="e">
        <f t="shared" si="0"/>
        <v>#N/A</v>
      </c>
      <c r="C20" s="194" t="e">
        <f>+C19+(B19-E19)*D19</f>
        <v>#N/A</v>
      </c>
      <c r="D20" s="195">
        <v>2E-3</v>
      </c>
      <c r="E20" s="193" t="e">
        <f t="shared" si="2"/>
        <v>#N/A</v>
      </c>
      <c r="F20" s="171"/>
      <c r="G20" s="171"/>
      <c r="H20" s="245">
        <f>+H19*1.5</f>
        <v>55561026.448772237</v>
      </c>
      <c r="I20" s="244">
        <f t="shared" si="1"/>
        <v>72229333.383403912</v>
      </c>
      <c r="J20" s="194">
        <f>+J19+(I19-L19)*K19</f>
        <v>411388.99580488371</v>
      </c>
      <c r="K20" s="195">
        <v>2E-3</v>
      </c>
      <c r="L20" s="193">
        <f t="shared" si="3"/>
        <v>55561026.448772237</v>
      </c>
      <c r="M20" s="171"/>
      <c r="N20" s="171"/>
      <c r="S20" s="197"/>
      <c r="U20" s="197"/>
    </row>
    <row r="21" spans="1:21" ht="15.75" x14ac:dyDescent="0.25">
      <c r="A21" s="246" t="e">
        <f>+A20*1.3</f>
        <v>#N/A</v>
      </c>
      <c r="B21" s="247"/>
      <c r="C21" s="200" t="e">
        <f>+C20+(B20-E20)*D20</f>
        <v>#N/A</v>
      </c>
      <c r="D21" s="201">
        <v>1E-3</v>
      </c>
      <c r="E21" s="202" t="e">
        <f t="shared" si="2"/>
        <v>#N/A</v>
      </c>
      <c r="F21" s="171"/>
      <c r="G21" s="171"/>
      <c r="H21" s="246">
        <f>+H20*1.3</f>
        <v>72229334.383403912</v>
      </c>
      <c r="I21" s="247"/>
      <c r="J21" s="200">
        <f>+J20+(I20-L20)*K20</f>
        <v>444725.6096741471</v>
      </c>
      <c r="K21" s="201">
        <v>1E-3</v>
      </c>
      <c r="L21" s="202">
        <f t="shared" si="3"/>
        <v>72229334.383403912</v>
      </c>
      <c r="M21" s="171"/>
      <c r="N21" s="171"/>
      <c r="S21" s="197"/>
      <c r="U21" s="197"/>
    </row>
    <row r="23" spans="1:21" ht="15.75" x14ac:dyDescent="0.25">
      <c r="A23" s="309" t="s">
        <v>151</v>
      </c>
      <c r="B23" s="309"/>
      <c r="C23" s="309"/>
      <c r="D23" s="309"/>
      <c r="E23" s="309"/>
      <c r="F23" s="171"/>
      <c r="G23" s="171"/>
      <c r="H23" s="309" t="s">
        <v>151</v>
      </c>
      <c r="I23" s="309"/>
      <c r="J23" s="309"/>
      <c r="K23" s="309"/>
      <c r="L23" s="309"/>
      <c r="M23" s="171"/>
      <c r="N23" s="171"/>
    </row>
    <row r="24" spans="1:21" ht="7.5" customHeight="1" x14ac:dyDescent="0.25">
      <c r="A24" s="172"/>
      <c r="B24" s="173"/>
      <c r="C24" s="171"/>
      <c r="D24" s="171"/>
      <c r="E24" s="171"/>
      <c r="F24" s="171"/>
      <c r="G24" s="171"/>
      <c r="H24" s="172"/>
      <c r="I24" s="173"/>
      <c r="J24" s="171"/>
      <c r="K24" s="171"/>
      <c r="L24" s="171"/>
      <c r="M24" s="171"/>
      <c r="N24" s="171"/>
    </row>
    <row r="25" spans="1:21" ht="15.75" hidden="1" x14ac:dyDescent="0.25">
      <c r="A25" s="303" t="s">
        <v>145</v>
      </c>
      <c r="B25" s="303"/>
      <c r="C25" s="203">
        <v>0.3</v>
      </c>
      <c r="D25" s="204">
        <v>0.6</v>
      </c>
      <c r="E25" s="176" t="s">
        <v>146</v>
      </c>
      <c r="F25" s="171"/>
      <c r="G25" s="171"/>
      <c r="H25" s="303" t="s">
        <v>145</v>
      </c>
      <c r="I25" s="303"/>
      <c r="J25" s="203">
        <v>0.42</v>
      </c>
      <c r="K25" s="204">
        <v>0.84</v>
      </c>
      <c r="L25" s="176" t="s">
        <v>146</v>
      </c>
      <c r="M25" s="171"/>
      <c r="N25" s="171"/>
    </row>
    <row r="26" spans="1:21" ht="8.25" hidden="1" customHeight="1" x14ac:dyDescent="0.25">
      <c r="A26" s="205"/>
      <c r="B26" s="205"/>
      <c r="C26" s="206"/>
      <c r="D26" s="171"/>
      <c r="E26" s="171"/>
      <c r="F26" s="171"/>
      <c r="G26" s="171"/>
      <c r="H26" s="205"/>
      <c r="I26" s="205"/>
      <c r="J26" s="206"/>
      <c r="K26" s="171"/>
      <c r="L26" s="171"/>
      <c r="M26" s="171"/>
      <c r="N26" s="171"/>
    </row>
    <row r="27" spans="1:21" ht="8.25" customHeight="1" x14ac:dyDescent="0.25">
      <c r="A27" s="171"/>
      <c r="B27" s="171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</row>
    <row r="28" spans="1:21" ht="15.75" customHeight="1" x14ac:dyDescent="0.25">
      <c r="A28" s="304" t="s">
        <v>150</v>
      </c>
      <c r="B28" s="304"/>
      <c r="C28" s="305" t="s">
        <v>135</v>
      </c>
      <c r="D28" s="305"/>
      <c r="E28" s="305"/>
      <c r="F28" s="171"/>
      <c r="G28" s="171"/>
      <c r="H28" s="304" t="s">
        <v>150</v>
      </c>
      <c r="I28" s="304"/>
      <c r="J28" s="305" t="s">
        <v>135</v>
      </c>
      <c r="K28" s="305"/>
      <c r="L28" s="305"/>
      <c r="M28" s="171"/>
      <c r="N28" s="171"/>
    </row>
    <row r="29" spans="1:21" ht="15.75" x14ac:dyDescent="0.25">
      <c r="A29" s="304"/>
      <c r="B29" s="304"/>
      <c r="C29" s="305"/>
      <c r="D29" s="305"/>
      <c r="E29" s="305"/>
      <c r="F29" s="171"/>
      <c r="G29" s="171"/>
      <c r="H29" s="304"/>
      <c r="I29" s="304"/>
      <c r="J29" s="305"/>
      <c r="K29" s="305"/>
      <c r="L29" s="305"/>
      <c r="M29" s="171"/>
      <c r="N29" s="171"/>
    </row>
    <row r="30" spans="1:21" ht="15.75" x14ac:dyDescent="0.25">
      <c r="A30" s="304"/>
      <c r="B30" s="304"/>
      <c r="C30" s="305"/>
      <c r="D30" s="305"/>
      <c r="E30" s="305"/>
      <c r="F30" s="171"/>
      <c r="G30" s="171"/>
      <c r="H30" s="304"/>
      <c r="I30" s="304"/>
      <c r="J30" s="305"/>
      <c r="K30" s="305"/>
      <c r="L30" s="305"/>
      <c r="M30" s="171"/>
      <c r="N30" s="171"/>
    </row>
    <row r="31" spans="1:21" ht="15.75" x14ac:dyDescent="0.25">
      <c r="A31" s="307" t="s">
        <v>136</v>
      </c>
      <c r="B31" s="308" t="s">
        <v>137</v>
      </c>
      <c r="C31" s="181" t="s">
        <v>138</v>
      </c>
      <c r="D31" s="182" t="s">
        <v>139</v>
      </c>
      <c r="E31" s="183" t="s">
        <v>140</v>
      </c>
      <c r="F31" s="171"/>
      <c r="G31" s="171"/>
      <c r="H31" s="307" t="s">
        <v>136</v>
      </c>
      <c r="I31" s="308" t="s">
        <v>137</v>
      </c>
      <c r="J31" s="181" t="s">
        <v>138</v>
      </c>
      <c r="K31" s="182" t="s">
        <v>139</v>
      </c>
      <c r="L31" s="183" t="s">
        <v>140</v>
      </c>
      <c r="M31" s="171"/>
      <c r="N31" s="171"/>
    </row>
    <row r="32" spans="1:21" ht="15.75" x14ac:dyDescent="0.25">
      <c r="A32" s="307"/>
      <c r="B32" s="308"/>
      <c r="C32" s="184" t="s">
        <v>19</v>
      </c>
      <c r="D32" s="185" t="s">
        <v>141</v>
      </c>
      <c r="E32" s="186" t="s">
        <v>142</v>
      </c>
      <c r="F32" s="171"/>
      <c r="G32" s="171"/>
      <c r="H32" s="307"/>
      <c r="I32" s="308"/>
      <c r="J32" s="184" t="s">
        <v>19</v>
      </c>
      <c r="K32" s="185" t="s">
        <v>141</v>
      </c>
      <c r="L32" s="186" t="s">
        <v>142</v>
      </c>
      <c r="M32" s="171"/>
      <c r="N32" s="171"/>
    </row>
    <row r="33" spans="1:21" ht="15.75" x14ac:dyDescent="0.25">
      <c r="A33" s="241">
        <v>1</v>
      </c>
      <c r="B33" s="242">
        <v>1065037</v>
      </c>
      <c r="C33" s="189">
        <v>11182.888499999999</v>
      </c>
      <c r="D33" s="190"/>
      <c r="E33" s="191">
        <v>1</v>
      </c>
      <c r="F33" s="171"/>
      <c r="G33" s="171"/>
      <c r="H33" s="241">
        <v>1</v>
      </c>
      <c r="I33" s="242">
        <v>1523001.91</v>
      </c>
      <c r="J33" s="189">
        <v>15991.520055000001</v>
      </c>
      <c r="K33" s="190"/>
      <c r="L33" s="191">
        <v>1</v>
      </c>
      <c r="M33" s="171"/>
      <c r="N33" s="171"/>
    </row>
    <row r="34" spans="1:21" ht="15.75" x14ac:dyDescent="0.25">
      <c r="A34" s="245">
        <v>1065038</v>
      </c>
      <c r="B34" s="244">
        <v>2662594</v>
      </c>
      <c r="C34" s="194">
        <v>11182.888499999999</v>
      </c>
      <c r="D34" s="195">
        <v>1.0200000000000001E-2</v>
      </c>
      <c r="E34" s="193">
        <v>1065039.3</v>
      </c>
      <c r="F34" s="171"/>
      <c r="G34" s="171"/>
      <c r="H34" s="245">
        <v>1523002.91</v>
      </c>
      <c r="I34" s="244">
        <v>3807506.2749999999</v>
      </c>
      <c r="J34" s="194">
        <v>15991.520055000001</v>
      </c>
      <c r="K34" s="195">
        <v>1.0200000000000001E-2</v>
      </c>
      <c r="L34" s="193">
        <v>1523002.91</v>
      </c>
      <c r="M34" s="171"/>
      <c r="N34" s="171"/>
      <c r="S34" s="197"/>
      <c r="U34" s="197"/>
    </row>
    <row r="35" spans="1:21" ht="15.75" x14ac:dyDescent="0.25">
      <c r="A35" s="245">
        <v>2662595</v>
      </c>
      <c r="B35" s="244">
        <v>3993891.5</v>
      </c>
      <c r="C35" s="194">
        <f>+C34+(B34-E34)*D34</f>
        <v>27477.94644</v>
      </c>
      <c r="D35" s="195">
        <v>8.2000000000000007E-3</v>
      </c>
      <c r="E35" s="193">
        <v>2662598.25</v>
      </c>
      <c r="F35" s="171"/>
      <c r="G35" s="171"/>
      <c r="H35" s="245">
        <v>3807507.2749999999</v>
      </c>
      <c r="I35" s="244">
        <v>5711259.9124999996</v>
      </c>
      <c r="J35" s="194">
        <v>39293.454378000002</v>
      </c>
      <c r="K35" s="195">
        <v>8.2000000000000007E-3</v>
      </c>
      <c r="L35" s="193">
        <v>3807507.2749999999</v>
      </c>
      <c r="M35" s="171"/>
      <c r="N35" s="171"/>
      <c r="S35" s="197"/>
      <c r="U35" s="197"/>
    </row>
    <row r="36" spans="1:21" ht="15.75" x14ac:dyDescent="0.25">
      <c r="A36" s="245">
        <v>3993892.5</v>
      </c>
      <c r="B36" s="244">
        <v>5192059.25</v>
      </c>
      <c r="C36" s="194">
        <f>+C35+(B35-E35)*D35</f>
        <v>38394.551090000001</v>
      </c>
      <c r="D36" s="195">
        <v>7.1999999999999998E-3</v>
      </c>
      <c r="E36" s="193">
        <v>3993897.375</v>
      </c>
      <c r="F36" s="171"/>
      <c r="G36" s="171"/>
      <c r="H36" s="245">
        <v>5711260.9124999996</v>
      </c>
      <c r="I36" s="244">
        <v>7424638.1862500003</v>
      </c>
      <c r="J36" s="194">
        <v>54904.226005500001</v>
      </c>
      <c r="K36" s="195">
        <v>7.1999999999999998E-3</v>
      </c>
      <c r="L36" s="193">
        <v>5711260.9124999996</v>
      </c>
      <c r="M36" s="171"/>
      <c r="N36" s="171"/>
      <c r="S36" s="197"/>
      <c r="U36" s="197"/>
    </row>
    <row r="37" spans="1:21" ht="15.75" x14ac:dyDescent="0.25">
      <c r="A37" s="245">
        <v>5192060.25</v>
      </c>
      <c r="B37" s="244">
        <v>7788089.375</v>
      </c>
      <c r="C37" s="194">
        <f>+C36+(B36-E36)*D36</f>
        <v>47021.316590000002</v>
      </c>
      <c r="D37" s="195">
        <v>4.1000000000000003E-3</v>
      </c>
      <c r="E37" s="193">
        <v>5192066.5875000004</v>
      </c>
      <c r="F37" s="171"/>
      <c r="G37" s="171"/>
      <c r="H37" s="245">
        <v>7424639.1862500003</v>
      </c>
      <c r="I37" s="244">
        <v>11136957.779375</v>
      </c>
      <c r="J37" s="194">
        <v>67240.542376500001</v>
      </c>
      <c r="K37" s="195">
        <v>4.1000000000000003E-3</v>
      </c>
      <c r="L37" s="193">
        <v>7424639.1862500003</v>
      </c>
      <c r="M37" s="171"/>
      <c r="N37" s="171"/>
      <c r="S37" s="197"/>
      <c r="U37" s="197"/>
    </row>
    <row r="38" spans="1:21" ht="15.75" x14ac:dyDescent="0.25">
      <c r="A38" s="245">
        <v>7788090.375</v>
      </c>
      <c r="B38" s="244">
        <v>10124516.487500001</v>
      </c>
      <c r="C38" s="194">
        <f>+C37+(B37-E37)*D37</f>
        <v>57665.010018749999</v>
      </c>
      <c r="D38" s="195">
        <v>2E-3</v>
      </c>
      <c r="E38" s="193">
        <v>7788099.8812499996</v>
      </c>
      <c r="F38" s="171"/>
      <c r="G38" s="171"/>
      <c r="H38" s="245">
        <v>11136958.779375</v>
      </c>
      <c r="I38" s="244">
        <v>14478045.4131875</v>
      </c>
      <c r="J38" s="194">
        <v>82461.0486083125</v>
      </c>
      <c r="K38" s="195">
        <v>2E-3</v>
      </c>
      <c r="L38" s="193">
        <v>11136958.779375</v>
      </c>
      <c r="M38" s="171"/>
      <c r="N38" s="171"/>
      <c r="S38" s="197"/>
      <c r="U38" s="197"/>
    </row>
    <row r="39" spans="1:21" ht="15.75" x14ac:dyDescent="0.25">
      <c r="A39" s="246">
        <v>10124517.487500001</v>
      </c>
      <c r="B39" s="247" t="s">
        <v>143</v>
      </c>
      <c r="C39" s="200">
        <f>+C38+(B38-E38)*D38</f>
        <v>62337.843231250001</v>
      </c>
      <c r="D39" s="201">
        <v>1E-3</v>
      </c>
      <c r="E39" s="202">
        <v>10124529.845625</v>
      </c>
      <c r="F39" s="171"/>
      <c r="G39" s="171"/>
      <c r="H39" s="246">
        <v>14478046.4131875</v>
      </c>
      <c r="I39" s="247"/>
      <c r="J39" s="200">
        <v>89143.221875937495</v>
      </c>
      <c r="K39" s="201">
        <v>1E-3</v>
      </c>
      <c r="L39" s="202">
        <v>14478046.4131875</v>
      </c>
      <c r="M39" s="171"/>
      <c r="N39" s="171"/>
      <c r="S39" s="197"/>
      <c r="U39" s="197"/>
    </row>
    <row r="40" spans="1:21" ht="15.75" x14ac:dyDescent="0.25">
      <c r="A40" s="172"/>
      <c r="B40" s="173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</row>
    <row r="41" spans="1:21" ht="15.75" x14ac:dyDescent="0.25">
      <c r="A41" s="172"/>
      <c r="B41" s="173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</row>
    <row r="42" spans="1:21" ht="15.75" x14ac:dyDescent="0.25">
      <c r="A42" s="172"/>
      <c r="B42" s="173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</row>
    <row r="43" spans="1:21" ht="15.75" x14ac:dyDescent="0.25">
      <c r="A43" s="172"/>
      <c r="B43" s="173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</row>
    <row r="44" spans="1:21" ht="15.75" x14ac:dyDescent="0.25">
      <c r="A44" s="172"/>
      <c r="B44" s="173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</row>
    <row r="45" spans="1:21" ht="15.75" x14ac:dyDescent="0.25">
      <c r="A45" s="172"/>
      <c r="B45" s="173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</row>
    <row r="46" spans="1:21" ht="15.75" x14ac:dyDescent="0.25">
      <c r="A46" s="172"/>
      <c r="B46" s="173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</row>
    <row r="47" spans="1:21" ht="15.75" x14ac:dyDescent="0.25">
      <c r="A47" s="172"/>
      <c r="B47" s="173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</row>
    <row r="48" spans="1:21" ht="15.75" x14ac:dyDescent="0.25">
      <c r="A48" s="172"/>
      <c r="B48" s="173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</row>
  </sheetData>
  <sheetProtection algorithmName="SHA-512" hashValue="23/4Nh2NfXXMt+bQHprzb+vg6aBdgfHlMUDbR2T/+8KN72JfIbe0Y5KBoSr1MEKtPJFtqpDwcS8ehiKTlPktfg==" saltValue="GXqtwFKJ9Cgu9fgiBY9R9g==" spinCount="100000" sheet="1" objects="1" scenarios="1"/>
  <mergeCells count="24">
    <mergeCell ref="J28:L30"/>
    <mergeCell ref="A31:A32"/>
    <mergeCell ref="B31:B32"/>
    <mergeCell ref="H31:H32"/>
    <mergeCell ref="I31:I32"/>
    <mergeCell ref="A25:B25"/>
    <mergeCell ref="H25:I25"/>
    <mergeCell ref="A28:B30"/>
    <mergeCell ref="C28:E30"/>
    <mergeCell ref="H28:I30"/>
    <mergeCell ref="A13:A14"/>
    <mergeCell ref="B13:B14"/>
    <mergeCell ref="H13:H14"/>
    <mergeCell ref="I13:I14"/>
    <mergeCell ref="A23:E23"/>
    <mergeCell ref="H23:L23"/>
    <mergeCell ref="A5:E5"/>
    <mergeCell ref="H5:L5"/>
    <mergeCell ref="A7:B7"/>
    <mergeCell ref="H7:I7"/>
    <mergeCell ref="A10:B12"/>
    <mergeCell ref="C10:E12"/>
    <mergeCell ref="H10:I12"/>
    <mergeCell ref="J10:L12"/>
  </mergeCells>
  <pageMargins left="0.7" right="0.7" top="0.75" bottom="0.75" header="0.511811023622047" footer="0.511811023622047"/>
  <pageSetup paperSize="9" orientation="portrait" horizontalDpi="300" verticalDpi="30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0000000}">
          <x14:formula1>
            <xm:f>'Índice FACPCE'!$G$4:$G$20</xm:f>
          </x14:formula1>
          <x14:formula2>
            <xm:f>0</xm:f>
          </x14:formula2>
          <xm:sqref>C7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G41"/>
  <sheetViews>
    <sheetView showRowColHeaders="0" zoomScaleNormal="100" workbookViewId="0">
      <pane ySplit="3" topLeftCell="A4" activePane="bottomLeft" state="frozen"/>
      <selection pane="bottomLeft" activeCell="G21" sqref="G21"/>
    </sheetView>
  </sheetViews>
  <sheetFormatPr baseColWidth="10" defaultColWidth="11.42578125" defaultRowHeight="15" x14ac:dyDescent="0.25"/>
  <cols>
    <col min="1" max="1" width="9.85546875" style="248" customWidth="1"/>
    <col min="2" max="2" width="26.42578125" style="3" customWidth="1"/>
    <col min="3" max="3" width="2.42578125" style="3" customWidth="1"/>
    <col min="4" max="4" width="3" style="3" customWidth="1"/>
    <col min="5" max="6" width="10.5703125" style="249" customWidth="1"/>
    <col min="7" max="8" width="11" style="3" customWidth="1"/>
    <col min="9" max="16384" width="11.42578125" style="3"/>
  </cols>
  <sheetData>
    <row r="3" spans="1:7" x14ac:dyDescent="0.25">
      <c r="A3" s="250" t="s">
        <v>152</v>
      </c>
      <c r="B3" s="3" t="s">
        <v>153</v>
      </c>
      <c r="C3" s="3" t="s">
        <v>157</v>
      </c>
      <c r="E3" s="251" t="s">
        <v>154</v>
      </c>
      <c r="F3" s="251" t="s">
        <v>155</v>
      </c>
      <c r="G3" s="251" t="s">
        <v>156</v>
      </c>
    </row>
    <row r="4" spans="1:7" x14ac:dyDescent="0.25">
      <c r="A4" s="252">
        <v>44805</v>
      </c>
      <c r="B4" s="3">
        <v>967.30759999999998</v>
      </c>
      <c r="D4" s="3">
        <v>1</v>
      </c>
      <c r="E4" s="253">
        <v>6.1655198875771602E-2</v>
      </c>
      <c r="F4" s="253">
        <f t="shared" ref="F4:F41" si="0">IF(E4="","",+B4/$B$4-1)</f>
        <v>0</v>
      </c>
      <c r="G4" s="254">
        <v>44836</v>
      </c>
    </row>
    <row r="5" spans="1:7" x14ac:dyDescent="0.25">
      <c r="A5" s="252">
        <v>44835</v>
      </c>
      <c r="B5" s="3">
        <v>1028.7059999999999</v>
      </c>
      <c r="D5" s="3">
        <v>2</v>
      </c>
      <c r="E5" s="255">
        <f>(Table_0__2[[#This Row],[IPC NACIONAL EMPALME IPIM]]/B4)-1</f>
        <v>6.3473501086934503E-2</v>
      </c>
      <c r="F5" s="255">
        <f t="shared" si="0"/>
        <v>6.3473501086934503E-2</v>
      </c>
      <c r="G5" s="256">
        <f>+IF(Table_0__2[[#This Row],[IPC NACIONAL EMPALME IPIM]]&gt;0,Table_0__2[[#This Row],[MES]]+31,"")</f>
        <v>44866</v>
      </c>
    </row>
    <row r="6" spans="1:7" x14ac:dyDescent="0.25">
      <c r="A6" s="252">
        <v>44866</v>
      </c>
      <c r="B6" s="3">
        <v>1079.2787000000001</v>
      </c>
      <c r="D6" s="3">
        <v>3</v>
      </c>
      <c r="E6" s="253">
        <f>(Table_0__2[[#This Row],[IPC NACIONAL EMPALME IPIM]]/B5)-1</f>
        <v>4.9161470818679165E-2</v>
      </c>
      <c r="F6" s="253">
        <f t="shared" si="0"/>
        <v>0.11575542257705829</v>
      </c>
      <c r="G6" s="254">
        <f>+IF(Table_0__2[[#This Row],[IPC NACIONAL EMPALME IPIM]]&gt;0,Table_0__2[[#This Row],[MES]]+31,"")</f>
        <v>44897</v>
      </c>
    </row>
    <row r="7" spans="1:7" x14ac:dyDescent="0.25">
      <c r="A7" s="252">
        <v>44896</v>
      </c>
      <c r="B7" s="3">
        <v>1134.5875000000001</v>
      </c>
      <c r="D7" s="3">
        <v>4</v>
      </c>
      <c r="E7" s="255">
        <f>IF(Table_0__2[[#This Row],[IPC NACIONAL EMPALME IPIM]]&gt;0,(Table_0__2[[#This Row],[IPC NACIONAL EMPALME IPIM]]/B6)-1,"")</f>
        <v>5.1246077588670946E-2</v>
      </c>
      <c r="F7" s="255">
        <f t="shared" si="0"/>
        <v>0.17293351153242265</v>
      </c>
      <c r="G7" s="256">
        <f>+IF(Table_0__2[[#This Row],[IPC NACIONAL EMPALME IPIM]]&gt;0,Table_0__2[[#This Row],[MES]]+31,"")</f>
        <v>44927</v>
      </c>
    </row>
    <row r="8" spans="1:7" x14ac:dyDescent="0.25">
      <c r="A8" s="252">
        <v>44927</v>
      </c>
      <c r="B8" s="3">
        <v>1202.979</v>
      </c>
      <c r="D8" s="3">
        <v>5</v>
      </c>
      <c r="E8" s="253">
        <f>IF(Table_0__2[[#This Row],[IPC NACIONAL EMPALME IPIM]]&gt;0,(Table_0__2[[#This Row],[IPC NACIONAL EMPALME IPIM]]/B7)-1,"")</f>
        <v>6.0278735663842564E-2</v>
      </c>
      <c r="F8" s="253">
        <f t="shared" si="0"/>
        <v>0.24363646062534827</v>
      </c>
      <c r="G8" s="254">
        <f>+IF(Table_0__2[[#This Row],[IPC NACIONAL EMPALME IPIM]]&gt;0,Table_0__2[[#This Row],[MES]]+31,"")</f>
        <v>44958</v>
      </c>
    </row>
    <row r="9" spans="1:7" x14ac:dyDescent="0.25">
      <c r="A9" s="252">
        <v>44958</v>
      </c>
      <c r="B9" s="3">
        <v>1282.7091</v>
      </c>
      <c r="D9" s="3">
        <v>6</v>
      </c>
      <c r="E9" s="255">
        <f>IF(Table_0__2[[#This Row],[IPC NACIONAL EMPALME IPIM]]&gt;0,(Table_0__2[[#This Row],[IPC NACIONAL EMPALME IPIM]]/B8)-1,"")</f>
        <v>6.62772168092709E-2</v>
      </c>
      <c r="F9" s="255">
        <f t="shared" si="0"/>
        <v>0.32606122395812887</v>
      </c>
      <c r="G9" s="256">
        <f>+IF(Table_0__2[[#This Row],[IPC NACIONAL EMPALME IPIM]]&gt;0,Table_0__2[[#This Row],[MES]]+31,"")</f>
        <v>44989</v>
      </c>
    </row>
    <row r="10" spans="1:7" x14ac:dyDescent="0.25">
      <c r="A10" s="252">
        <v>44986</v>
      </c>
      <c r="B10" s="3">
        <v>1381.1601000000001</v>
      </c>
      <c r="D10" s="3">
        <v>7</v>
      </c>
      <c r="E10" s="253">
        <f>IF(Table_0__2[[#This Row],[IPC NACIONAL EMPALME IPIM]]&gt;0,(Table_0__2[[#This Row],[IPC NACIONAL EMPALME IPIM]]/B9)-1,"")</f>
        <v>7.675239849783555E-2</v>
      </c>
      <c r="F10" s="253">
        <f t="shared" si="0"/>
        <v>0.42783960345189076</v>
      </c>
      <c r="G10" s="254">
        <f>+IF(Table_0__2[[#This Row],[IPC NACIONAL EMPALME IPIM]]&gt;0,Table_0__2[[#This Row],[MES]]+31,"")</f>
        <v>45017</v>
      </c>
    </row>
    <row r="11" spans="1:7" x14ac:dyDescent="0.25">
      <c r="A11" s="252">
        <v>45017</v>
      </c>
      <c r="B11" s="3">
        <v>1497.2147</v>
      </c>
      <c r="D11" s="3">
        <v>8</v>
      </c>
      <c r="E11" s="255">
        <f>IF(Table_0__2[[#This Row],[IPC NACIONAL EMPALME IPIM]]&gt;0,(Table_0__2[[#This Row],[IPC NACIONAL EMPALME IPIM]]/B10)-1,"")</f>
        <v>8.4026898836709663E-2</v>
      </c>
      <c r="F11" s="255">
        <f t="shared" si="0"/>
        <v>0.54781653736619051</v>
      </c>
      <c r="G11" s="256">
        <f>+IF(Table_0__2[[#This Row],[IPC NACIONAL EMPALME IPIM]]&gt;0,Table_0__2[[#This Row],[MES]]+31,"")</f>
        <v>45048</v>
      </c>
    </row>
    <row r="12" spans="1:7" x14ac:dyDescent="0.25">
      <c r="A12" s="252">
        <v>45047</v>
      </c>
      <c r="B12" s="3">
        <v>1613.5895</v>
      </c>
      <c r="D12" s="3">
        <v>9</v>
      </c>
      <c r="E12" s="253">
        <f>IF(Table_0__2[[#This Row],[IPC NACIONAL EMPALME IPIM]]&gt;0,(Table_0__2[[#This Row],[IPC NACIONAL EMPALME IPIM]]/B11)-1,"")</f>
        <v>7.7727529658905947E-2</v>
      </c>
      <c r="F12" s="253">
        <f t="shared" si="0"/>
        <v>0.66812449318086631</v>
      </c>
      <c r="G12" s="254">
        <f>+IF(Table_0__2[[#This Row],[IPC NACIONAL EMPALME IPIM]]&gt;0,Table_0__2[[#This Row],[MES]]+31,"")</f>
        <v>45078</v>
      </c>
    </row>
    <row r="13" spans="1:7" x14ac:dyDescent="0.25">
      <c r="A13" s="252">
        <v>45078</v>
      </c>
      <c r="B13" s="3">
        <v>1709.6115</v>
      </c>
      <c r="D13" s="3">
        <v>10</v>
      </c>
      <c r="E13" s="255">
        <f>IF(Table_0__2[[#This Row],[IPC NACIONAL EMPALME IPIM]]&gt;0,(Table_0__2[[#This Row],[IPC NACIONAL EMPALME IPIM]]/B12)-1,"")</f>
        <v>5.9508319805006149E-2</v>
      </c>
      <c r="F13" s="255">
        <f t="shared" si="0"/>
        <v>0.76739177899563704</v>
      </c>
      <c r="G13" s="256">
        <f>+IF(Table_0__2[[#This Row],[IPC NACIONAL EMPALME IPIM]]&gt;0,Table_0__2[[#This Row],[MES]]+31,"")</f>
        <v>45109</v>
      </c>
    </row>
    <row r="14" spans="1:7" x14ac:dyDescent="0.25">
      <c r="A14" s="252">
        <v>45108</v>
      </c>
      <c r="B14" s="3">
        <v>1818.0838000000001</v>
      </c>
      <c r="D14" s="3">
        <v>11</v>
      </c>
      <c r="E14" s="253">
        <f>IF(Table_0__2[[#This Row],[IPC NACIONAL EMPALME IPIM]]&gt;0,(Table_0__2[[#This Row],[IPC NACIONAL EMPALME IPIM]]/B13)-1,"")</f>
        <v>6.3448508623157984E-2</v>
      </c>
      <c r="F14" s="253">
        <f t="shared" si="0"/>
        <v>0.87953015152574032</v>
      </c>
      <c r="G14" s="254">
        <f>+IF(Table_0__2[[#This Row],[IPC NACIONAL EMPALME IPIM]]&gt;0,Table_0__2[[#This Row],[MES]]+31,"")</f>
        <v>45139</v>
      </c>
    </row>
    <row r="15" spans="1:7" x14ac:dyDescent="0.25">
      <c r="A15" s="252">
        <v>45139</v>
      </c>
      <c r="B15" s="3">
        <v>2044.2832000000001</v>
      </c>
      <c r="D15" s="3">
        <v>12</v>
      </c>
      <c r="E15" s="255">
        <f>IF(Table_0__2[[#This Row],[IPC NACIONAL EMPALME IPIM]]&gt;0,(Table_0__2[[#This Row],[IPC NACIONAL EMPALME IPIM]]/B14)-1,"")</f>
        <v>0.12441637728689958</v>
      </c>
      <c r="F15" s="255">
        <f t="shared" si="0"/>
        <v>1.1133744839800701</v>
      </c>
      <c r="G15" s="256">
        <f>+IF(Table_0__2[[#This Row],[IPC NACIONAL EMPALME IPIM]]&gt;0,Table_0__2[[#This Row],[MES]]+31,"")</f>
        <v>45170</v>
      </c>
    </row>
    <row r="16" spans="1:7" x14ac:dyDescent="0.25">
      <c r="A16" s="252">
        <v>45170</v>
      </c>
      <c r="B16" s="3">
        <v>2304.9241999999999</v>
      </c>
      <c r="D16" s="3">
        <v>13</v>
      </c>
      <c r="E16" s="253">
        <f>IF(Table_0__2[[#This Row],[IPC NACIONAL EMPALME IPIM]]&gt;0,(Table_0__2[[#This Row],[IPC NACIONAL EMPALME IPIM]]/B15)-1,"")</f>
        <v>0.12749750132466953</v>
      </c>
      <c r="F16" s="253">
        <f t="shared" si="0"/>
        <v>1.3828244500508422</v>
      </c>
      <c r="G16" s="254">
        <f>+IF(Table_0__2[[#This Row],[IPC NACIONAL EMPALME IPIM]]&gt;0,Table_0__2[[#This Row],[MES]]+31,"")</f>
        <v>45201</v>
      </c>
    </row>
    <row r="17" spans="1:7" x14ac:dyDescent="0.25">
      <c r="A17" s="252">
        <v>45200</v>
      </c>
      <c r="B17" s="3">
        <v>2496.2730000000001</v>
      </c>
      <c r="D17" s="3">
        <v>14</v>
      </c>
      <c r="E17" s="255">
        <f>IF(Table_0__2[[#This Row],[IPC NACIONAL EMPALME IPIM]]&gt;0,(Table_0__2[[#This Row],[IPC NACIONAL EMPALME IPIM]]/B16)-1,"")</f>
        <v>8.3017393804100115E-2</v>
      </c>
      <c r="F17" s="255">
        <f t="shared" si="0"/>
        <v>1.5806403257867512</v>
      </c>
      <c r="G17" s="256">
        <f>+IF(Table_0__2[[#This Row],[IPC NACIONAL EMPALME IPIM]]&gt;0,Table_0__2[[#This Row],[MES]]+31,"")</f>
        <v>45231</v>
      </c>
    </row>
    <row r="18" spans="1:7" x14ac:dyDescent="0.25">
      <c r="A18" s="252">
        <v>45231</v>
      </c>
      <c r="B18" s="3">
        <v>2816.0628000000002</v>
      </c>
      <c r="D18" s="3">
        <v>15</v>
      </c>
      <c r="E18" s="253">
        <f>IF(Table_0__2[[#This Row],[IPC NACIONAL EMPALME IPIM]]&gt;0,(Table_0__2[[#This Row],[IPC NACIONAL EMPALME IPIM]]/B17)-1,"")</f>
        <v>0.1281069017691574</v>
      </c>
      <c r="F18" s="253">
        <f t="shared" si="0"/>
        <v>1.9112381625038406</v>
      </c>
      <c r="G18" s="254">
        <f>+IF(Table_0__2[[#This Row],[IPC NACIONAL EMPALME IPIM]]&gt;0,Table_0__2[[#This Row],[MES]]+31,"")</f>
        <v>45262</v>
      </c>
    </row>
    <row r="19" spans="1:7" x14ac:dyDescent="0.25">
      <c r="A19" s="252">
        <v>45261</v>
      </c>
      <c r="B19" s="3">
        <v>3533.1922</v>
      </c>
      <c r="D19" s="3">
        <v>16</v>
      </c>
      <c r="E19" s="255">
        <f>IF(Table_0__2[[#This Row],[IPC NACIONAL EMPALME IPIM]]&gt;0,(Table_0__2[[#This Row],[IPC NACIONAL EMPALME IPIM]]/B18)-1,"")</f>
        <v>0.25465674984236841</v>
      </c>
      <c r="F19" s="255">
        <f t="shared" si="0"/>
        <v>2.6526046109841377</v>
      </c>
      <c r="G19" s="256">
        <f>+IF(Table_0__2[[#This Row],[IPC NACIONAL EMPALME IPIM]]&gt;0,Table_0__2[[#This Row],[MES]]+31,"")</f>
        <v>45292</v>
      </c>
    </row>
    <row r="20" spans="1:7" x14ac:dyDescent="0.25">
      <c r="A20" s="252">
        <v>45292</v>
      </c>
      <c r="B20" s="3">
        <v>4261.5324000000001</v>
      </c>
      <c r="D20" s="3">
        <v>17</v>
      </c>
      <c r="E20" s="253">
        <f>IF(Table_0__2[[#This Row],[IPC NACIONAL EMPALME IPIM]]&gt;0,(Table_0__2[[#This Row],[IPC NACIONAL EMPALME IPIM]]/B19)-1,"")</f>
        <v>0.20614225288961063</v>
      </c>
      <c r="F20" s="253">
        <f t="shared" si="0"/>
        <v>3.4055607544073885</v>
      </c>
      <c r="G20" s="254">
        <f>+IF(Table_0__2[[#This Row],[IPC NACIONAL EMPALME IPIM]]&gt;0,Table_0__2[[#This Row],[MES]]+31,"")</f>
        <v>45323</v>
      </c>
    </row>
    <row r="21" spans="1:7" x14ac:dyDescent="0.25">
      <c r="A21" s="252">
        <v>45323</v>
      </c>
      <c r="B21" s="3">
        <v>4825.7880999999998</v>
      </c>
      <c r="D21" s="3">
        <v>18</v>
      </c>
      <c r="E21" s="255">
        <f>IF(Table_0__2[[#This Row],[IPC NACIONAL EMPALME IPIM]]&gt;0,(Table_0__2[[#This Row],[IPC NACIONAL EMPALME IPIM]]/B20)-1,"")</f>
        <v>0.13240676053524769</v>
      </c>
      <c r="F21" s="255">
        <f t="shared" si="0"/>
        <v>3.9888867822396925</v>
      </c>
      <c r="G21" s="256">
        <f>+IF(Table_0__2[[#This Row],[IPC NACIONAL EMPALME IPIM]]&gt;0,Table_0__2[[#This Row],[MES]]+31,"")</f>
        <v>45354</v>
      </c>
    </row>
    <row r="22" spans="1:7" x14ac:dyDescent="0.25">
      <c r="A22" s="252">
        <v>45352</v>
      </c>
      <c r="D22" s="3">
        <v>19</v>
      </c>
      <c r="E22" s="253" t="str">
        <f>IF(Table_0__2[[#This Row],[IPC NACIONAL EMPALME IPIM]]&gt;0,(Table_0__2[[#This Row],[IPC NACIONAL EMPALME IPIM]]/B21)-1,"")</f>
        <v/>
      </c>
      <c r="F22" s="253" t="str">
        <f t="shared" si="0"/>
        <v/>
      </c>
      <c r="G22" s="254" t="str">
        <f>+IF(Table_0__2[[#This Row],[IPC NACIONAL EMPALME IPIM]]&gt;0,Table_0__2[[#This Row],[MES]]+31,"")</f>
        <v/>
      </c>
    </row>
    <row r="23" spans="1:7" x14ac:dyDescent="0.25">
      <c r="A23" s="252">
        <v>45383</v>
      </c>
      <c r="D23" s="3">
        <v>20</v>
      </c>
      <c r="E23" s="255" t="str">
        <f>IF(Table_0__2[[#This Row],[IPC NACIONAL EMPALME IPIM]]&gt;0,(Table_0__2[[#This Row],[IPC NACIONAL EMPALME IPIM]]/B22)-1,"")</f>
        <v/>
      </c>
      <c r="F23" s="255" t="str">
        <f t="shared" si="0"/>
        <v/>
      </c>
      <c r="G23" s="256" t="str">
        <f>+IF(Table_0__2[[#This Row],[IPC NACIONAL EMPALME IPIM]]&gt;0,Table_0__2[[#This Row],[MES]]+31,"")</f>
        <v/>
      </c>
    </row>
    <row r="24" spans="1:7" x14ac:dyDescent="0.25">
      <c r="A24" s="252">
        <v>45413</v>
      </c>
      <c r="D24" s="3">
        <v>21</v>
      </c>
      <c r="E24" s="253" t="str">
        <f>IF(Table_0__2[[#This Row],[IPC NACIONAL EMPALME IPIM]]&gt;0,(Table_0__2[[#This Row],[IPC NACIONAL EMPALME IPIM]]/B23)-1,"")</f>
        <v/>
      </c>
      <c r="F24" s="253" t="str">
        <f t="shared" si="0"/>
        <v/>
      </c>
      <c r="G24" s="254" t="str">
        <f>+IF(Table_0__2[[#This Row],[IPC NACIONAL EMPALME IPIM]]&gt;0,Table_0__2[[#This Row],[MES]]+31,"")</f>
        <v/>
      </c>
    </row>
    <row r="25" spans="1:7" x14ac:dyDescent="0.25">
      <c r="A25" s="252">
        <v>45444</v>
      </c>
      <c r="D25" s="3">
        <v>22</v>
      </c>
      <c r="E25" s="255" t="str">
        <f>IF(Table_0__2[[#This Row],[IPC NACIONAL EMPALME IPIM]]&gt;0,(Table_0__2[[#This Row],[IPC NACIONAL EMPALME IPIM]]/B24)-1,"")</f>
        <v/>
      </c>
      <c r="F25" s="255" t="str">
        <f t="shared" si="0"/>
        <v/>
      </c>
      <c r="G25" s="256" t="str">
        <f>+IF(Table_0__2[[#This Row],[IPC NACIONAL EMPALME IPIM]]&gt;0,Table_0__2[[#This Row],[MES]]+31,"")</f>
        <v/>
      </c>
    </row>
    <row r="26" spans="1:7" x14ac:dyDescent="0.25">
      <c r="A26" s="252">
        <v>45474</v>
      </c>
      <c r="D26" s="3">
        <v>23</v>
      </c>
      <c r="E26" s="253" t="str">
        <f>IF(Table_0__2[[#This Row],[IPC NACIONAL EMPALME IPIM]]&gt;0,(Table_0__2[[#This Row],[IPC NACIONAL EMPALME IPIM]]/B25)-1,"")</f>
        <v/>
      </c>
      <c r="F26" s="253" t="str">
        <f t="shared" si="0"/>
        <v/>
      </c>
      <c r="G26" s="254" t="str">
        <f>+IF(Table_0__2[[#This Row],[IPC NACIONAL EMPALME IPIM]]&gt;0,Table_0__2[[#This Row],[MES]]+31,"")</f>
        <v/>
      </c>
    </row>
    <row r="27" spans="1:7" x14ac:dyDescent="0.25">
      <c r="A27" s="252">
        <v>45505</v>
      </c>
      <c r="D27" s="3">
        <v>24</v>
      </c>
      <c r="E27" s="255" t="str">
        <f>IF(Table_0__2[[#This Row],[IPC NACIONAL EMPALME IPIM]]&gt;0,(Table_0__2[[#This Row],[IPC NACIONAL EMPALME IPIM]]/B26)-1,"")</f>
        <v/>
      </c>
      <c r="F27" s="255" t="str">
        <f t="shared" si="0"/>
        <v/>
      </c>
      <c r="G27" s="256" t="str">
        <f>+IF(Table_0__2[[#This Row],[IPC NACIONAL EMPALME IPIM]]&gt;0,Table_0__2[[#This Row],[MES]]+31,"")</f>
        <v/>
      </c>
    </row>
    <row r="28" spans="1:7" x14ac:dyDescent="0.25">
      <c r="A28" s="252">
        <v>45536</v>
      </c>
      <c r="D28" s="3">
        <v>25</v>
      </c>
      <c r="E28" s="253" t="str">
        <f>IF(Table_0__2[[#This Row],[IPC NACIONAL EMPALME IPIM]]&gt;0,(Table_0__2[[#This Row],[IPC NACIONAL EMPALME IPIM]]/B27)-1,"")</f>
        <v/>
      </c>
      <c r="F28" s="253" t="str">
        <f t="shared" si="0"/>
        <v/>
      </c>
      <c r="G28" s="254" t="str">
        <f>+IF(Table_0__2[[#This Row],[IPC NACIONAL EMPALME IPIM]]&gt;0,Table_0__2[[#This Row],[MES]]+31,"")</f>
        <v/>
      </c>
    </row>
    <row r="29" spans="1:7" x14ac:dyDescent="0.25">
      <c r="A29" s="252">
        <v>45566</v>
      </c>
      <c r="D29" s="3">
        <v>26</v>
      </c>
      <c r="E29" s="255" t="str">
        <f>IF(Table_0__2[[#This Row],[IPC NACIONAL EMPALME IPIM]]&gt;0,(Table_0__2[[#This Row],[IPC NACIONAL EMPALME IPIM]]/B28)-1,"")</f>
        <v/>
      </c>
      <c r="F29" s="255" t="str">
        <f t="shared" si="0"/>
        <v/>
      </c>
      <c r="G29" s="256" t="str">
        <f>+IF(Table_0__2[[#This Row],[IPC NACIONAL EMPALME IPIM]]&gt;0,Table_0__2[[#This Row],[MES]]+31,"")</f>
        <v/>
      </c>
    </row>
    <row r="30" spans="1:7" x14ac:dyDescent="0.25">
      <c r="A30" s="252">
        <v>45597</v>
      </c>
      <c r="D30" s="3">
        <v>27</v>
      </c>
      <c r="E30" s="253" t="str">
        <f>IF(Table_0__2[[#This Row],[IPC NACIONAL EMPALME IPIM]]&gt;0,(Table_0__2[[#This Row],[IPC NACIONAL EMPALME IPIM]]/B29)-1,"")</f>
        <v/>
      </c>
      <c r="F30" s="253" t="str">
        <f t="shared" si="0"/>
        <v/>
      </c>
      <c r="G30" s="254" t="str">
        <f>+IF(Table_0__2[[#This Row],[IPC NACIONAL EMPALME IPIM]]&gt;0,Table_0__2[[#This Row],[MES]]+31,"")</f>
        <v/>
      </c>
    </row>
    <row r="31" spans="1:7" x14ac:dyDescent="0.25">
      <c r="A31" s="252">
        <v>45627</v>
      </c>
      <c r="D31" s="3">
        <v>28</v>
      </c>
      <c r="E31" s="255" t="str">
        <f>IF(Table_0__2[[#This Row],[IPC NACIONAL EMPALME IPIM]]&gt;0,(Table_0__2[[#This Row],[IPC NACIONAL EMPALME IPIM]]/B30)-1,"")</f>
        <v/>
      </c>
      <c r="F31" s="255" t="str">
        <f t="shared" si="0"/>
        <v/>
      </c>
      <c r="G31" s="256" t="str">
        <f>+IF(Table_0__2[[#This Row],[IPC NACIONAL EMPALME IPIM]]&gt;0,Table_0__2[[#This Row],[MES]]+31,"")</f>
        <v/>
      </c>
    </row>
    <row r="32" spans="1:7" x14ac:dyDescent="0.25">
      <c r="A32" s="252">
        <v>45658</v>
      </c>
      <c r="D32" s="3">
        <v>29</v>
      </c>
      <c r="E32" s="253" t="str">
        <f>IF(Table_0__2[[#This Row],[IPC NACIONAL EMPALME IPIM]]&gt;0,(Table_0__2[[#This Row],[IPC NACIONAL EMPALME IPIM]]/B31)-1,"")</f>
        <v/>
      </c>
      <c r="F32" s="253" t="str">
        <f t="shared" si="0"/>
        <v/>
      </c>
      <c r="G32" s="254" t="str">
        <f>+IF(Table_0__2[[#This Row],[IPC NACIONAL EMPALME IPIM]]&gt;0,Table_0__2[[#This Row],[MES]]+31,"")</f>
        <v/>
      </c>
    </row>
    <row r="33" spans="1:7" x14ac:dyDescent="0.25">
      <c r="A33" s="252">
        <v>45689</v>
      </c>
      <c r="D33" s="3">
        <v>30</v>
      </c>
      <c r="E33" s="255" t="str">
        <f>IF(Table_0__2[[#This Row],[IPC NACIONAL EMPALME IPIM]]&gt;0,(Table_0__2[[#This Row],[IPC NACIONAL EMPALME IPIM]]/B32)-1,"")</f>
        <v/>
      </c>
      <c r="F33" s="255" t="str">
        <f t="shared" si="0"/>
        <v/>
      </c>
      <c r="G33" s="256" t="str">
        <f>+IF(Table_0__2[[#This Row],[IPC NACIONAL EMPALME IPIM]]&gt;0,Table_0__2[[#This Row],[MES]]+31,"")</f>
        <v/>
      </c>
    </row>
    <row r="34" spans="1:7" x14ac:dyDescent="0.25">
      <c r="A34" s="252">
        <v>45717</v>
      </c>
      <c r="D34" s="3">
        <v>31</v>
      </c>
      <c r="E34" s="253" t="str">
        <f>IF(Table_0__2[[#This Row],[IPC NACIONAL EMPALME IPIM]]&gt;0,(Table_0__2[[#This Row],[IPC NACIONAL EMPALME IPIM]]/B33)-1,"")</f>
        <v/>
      </c>
      <c r="F34" s="253" t="str">
        <f t="shared" si="0"/>
        <v/>
      </c>
      <c r="G34" s="254" t="str">
        <f>+IF(Table_0__2[[#This Row],[IPC NACIONAL EMPALME IPIM]]&gt;0,Table_0__2[[#This Row],[MES]]+31,"")</f>
        <v/>
      </c>
    </row>
    <row r="35" spans="1:7" x14ac:dyDescent="0.25">
      <c r="A35" s="252">
        <v>45748</v>
      </c>
      <c r="D35" s="3">
        <v>32</v>
      </c>
      <c r="E35" s="255" t="str">
        <f>IF(Table_0__2[[#This Row],[IPC NACIONAL EMPALME IPIM]]&gt;0,(Table_0__2[[#This Row],[IPC NACIONAL EMPALME IPIM]]/B34)-1,"")</f>
        <v/>
      </c>
      <c r="F35" s="255" t="str">
        <f t="shared" si="0"/>
        <v/>
      </c>
      <c r="G35" s="256" t="str">
        <f>+IF(Table_0__2[[#This Row],[IPC NACIONAL EMPALME IPIM]]&gt;0,Table_0__2[[#This Row],[MES]]+31,"")</f>
        <v/>
      </c>
    </row>
    <row r="36" spans="1:7" x14ac:dyDescent="0.25">
      <c r="A36" s="252">
        <v>45778</v>
      </c>
      <c r="D36" s="3">
        <v>33</v>
      </c>
      <c r="E36" s="253" t="str">
        <f>IF(Table_0__2[[#This Row],[IPC NACIONAL EMPALME IPIM]]&gt;0,(Table_0__2[[#This Row],[IPC NACIONAL EMPALME IPIM]]/B35)-1,"")</f>
        <v/>
      </c>
      <c r="F36" s="253" t="str">
        <f t="shared" si="0"/>
        <v/>
      </c>
      <c r="G36" s="254" t="str">
        <f>+IF(Table_0__2[[#This Row],[IPC NACIONAL EMPALME IPIM]]&gt;0,Table_0__2[[#This Row],[MES]]+31,"")</f>
        <v/>
      </c>
    </row>
    <row r="37" spans="1:7" x14ac:dyDescent="0.25">
      <c r="A37" s="252">
        <v>45809</v>
      </c>
      <c r="D37" s="3">
        <v>34</v>
      </c>
      <c r="E37" s="255" t="str">
        <f>IF(Table_0__2[[#This Row],[IPC NACIONAL EMPALME IPIM]]&gt;0,(Table_0__2[[#This Row],[IPC NACIONAL EMPALME IPIM]]/B36)-1,"")</f>
        <v/>
      </c>
      <c r="F37" s="255" t="str">
        <f t="shared" si="0"/>
        <v/>
      </c>
      <c r="G37" s="256" t="str">
        <f>+IF(Table_0__2[[#This Row],[IPC NACIONAL EMPALME IPIM]]&gt;0,Table_0__2[[#This Row],[MES]]+31,"")</f>
        <v/>
      </c>
    </row>
    <row r="38" spans="1:7" x14ac:dyDescent="0.25">
      <c r="A38" s="252">
        <v>45839</v>
      </c>
      <c r="D38" s="3">
        <v>35</v>
      </c>
      <c r="E38" s="253" t="str">
        <f>IF(Table_0__2[[#This Row],[IPC NACIONAL EMPALME IPIM]]&gt;0,(Table_0__2[[#This Row],[IPC NACIONAL EMPALME IPIM]]/B37)-1,"")</f>
        <v/>
      </c>
      <c r="F38" s="253" t="str">
        <f t="shared" si="0"/>
        <v/>
      </c>
      <c r="G38" s="254" t="str">
        <f>+IF(Table_0__2[[#This Row],[IPC NACIONAL EMPALME IPIM]]&gt;0,Table_0__2[[#This Row],[MES]]+31,"")</f>
        <v/>
      </c>
    </row>
    <row r="39" spans="1:7" x14ac:dyDescent="0.25">
      <c r="A39" s="252">
        <v>45870</v>
      </c>
      <c r="D39" s="3">
        <v>36</v>
      </c>
      <c r="E39" s="255" t="str">
        <f>IF(Table_0__2[[#This Row],[IPC NACIONAL EMPALME IPIM]]&gt;0,(Table_0__2[[#This Row],[IPC NACIONAL EMPALME IPIM]]/B38)-1,"")</f>
        <v/>
      </c>
      <c r="F39" s="255" t="str">
        <f t="shared" si="0"/>
        <v/>
      </c>
      <c r="G39" s="256" t="str">
        <f>+IF(Table_0__2[[#This Row],[IPC NACIONAL EMPALME IPIM]]&gt;0,Table_0__2[[#This Row],[MES]]+31,"")</f>
        <v/>
      </c>
    </row>
    <row r="40" spans="1:7" x14ac:dyDescent="0.25">
      <c r="A40" s="252">
        <v>45901</v>
      </c>
      <c r="D40" s="3">
        <v>37</v>
      </c>
      <c r="E40" s="253" t="str">
        <f>IF(Table_0__2[[#This Row],[IPC NACIONAL EMPALME IPIM]]&gt;0,(Table_0__2[[#This Row],[IPC NACIONAL EMPALME IPIM]]/B39)-1,"")</f>
        <v/>
      </c>
      <c r="F40" s="253" t="str">
        <f t="shared" si="0"/>
        <v/>
      </c>
      <c r="G40" s="254" t="str">
        <f>+IF(Table_0__2[[#This Row],[IPC NACIONAL EMPALME IPIM]]&gt;0,Table_0__2[[#This Row],[MES]]+31,"")</f>
        <v/>
      </c>
    </row>
    <row r="41" spans="1:7" x14ac:dyDescent="0.25">
      <c r="F41" s="255" t="str">
        <f t="shared" si="0"/>
        <v/>
      </c>
      <c r="G41" s="256" t="e">
        <f>+IF(Table_0__2[[#This Row],[IPC NACIONAL EMPALME IPIM]]&gt;0,Table_0__2[[#This Row],[MES]]+31,"")</f>
        <v>#VALUE!</v>
      </c>
    </row>
  </sheetData>
  <pageMargins left="0.7" right="0.7" top="0.75" bottom="0.75" header="0.511811023622047" footer="0.511811023622047"/>
  <pageSetup orientation="portrait" horizontalDpi="300" verticalDpi="300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44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INICIO</vt:lpstr>
      <vt:lpstr>CONTADOR - ANEXO I</vt:lpstr>
      <vt:lpstr>LIC ECONOMIA - ANEXO I</vt:lpstr>
      <vt:lpstr>AUDITORIA - ANEXO II</vt:lpstr>
      <vt:lpstr>UIF - ANEXO II</vt:lpstr>
      <vt:lpstr>Índice FACPCE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estud</dc:creator>
  <dc:description/>
  <cp:lastModifiedBy>Gerardo Salcedo</cp:lastModifiedBy>
  <cp:revision>2</cp:revision>
  <cp:lastPrinted>2023-01-06T19:45:29Z</cp:lastPrinted>
  <dcterms:created xsi:type="dcterms:W3CDTF">2022-08-30T12:52:25Z</dcterms:created>
  <dcterms:modified xsi:type="dcterms:W3CDTF">2024-03-14T18:43:37Z</dcterms:modified>
  <dc:language>es-AR</dc:language>
</cp:coreProperties>
</file>